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0" yWindow="0" windowWidth="24000" windowHeight="10815"/>
  </bookViews>
  <sheets>
    <sheet name="LHS" sheetId="1" r:id="rId1"/>
    <sheet name="Fig" sheetId="2" state="hidden" r:id="rId2"/>
  </sheets>
  <calcPr calcId="145621"/>
</workbook>
</file>

<file path=xl/calcChain.xml><?xml version="1.0" encoding="utf-8"?>
<calcChain xmlns="http://schemas.openxmlformats.org/spreadsheetml/2006/main">
  <c r="BH34" i="1" l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G35" i="1"/>
  <c r="BG34" i="1"/>
  <c r="BF34" i="1"/>
  <c r="BE34" i="1"/>
  <c r="BG33" i="1"/>
  <c r="BF33" i="1"/>
  <c r="BE33" i="1"/>
  <c r="BG32" i="1"/>
  <c r="BF32" i="1"/>
  <c r="BE32" i="1"/>
  <c r="BG31" i="1"/>
  <c r="BF31" i="1"/>
  <c r="BE31" i="1"/>
  <c r="BG30" i="1"/>
  <c r="BF30" i="1"/>
  <c r="BE30" i="1"/>
  <c r="BG29" i="1"/>
  <c r="BF29" i="1"/>
  <c r="BE29" i="1"/>
  <c r="BG28" i="1"/>
  <c r="BF28" i="1"/>
  <c r="BE28" i="1"/>
  <c r="BG27" i="1"/>
  <c r="BF27" i="1"/>
  <c r="BE27" i="1"/>
  <c r="BG26" i="1"/>
  <c r="BF26" i="1"/>
  <c r="BE26" i="1"/>
  <c r="BG25" i="1"/>
  <c r="BF25" i="1"/>
  <c r="BE25" i="1"/>
  <c r="BG24" i="1"/>
  <c r="BF24" i="1"/>
  <c r="BE24" i="1"/>
  <c r="BG23" i="1"/>
  <c r="BF23" i="1"/>
  <c r="BE23" i="1"/>
  <c r="BG22" i="1"/>
  <c r="BF22" i="1"/>
  <c r="BE22" i="1"/>
  <c r="BG21" i="1"/>
  <c r="BF21" i="1"/>
  <c r="BE21" i="1"/>
  <c r="BG20" i="1"/>
  <c r="BF20" i="1"/>
  <c r="BE20" i="1"/>
  <c r="BG19" i="1"/>
  <c r="BF19" i="1"/>
  <c r="BE19" i="1"/>
  <c r="BG18" i="1"/>
  <c r="BF18" i="1"/>
  <c r="BE18" i="1"/>
  <c r="BG17" i="1"/>
  <c r="BF17" i="1"/>
  <c r="BE17" i="1"/>
  <c r="BG16" i="1"/>
  <c r="BF16" i="1"/>
  <c r="BE16" i="1"/>
  <c r="BG15" i="1"/>
  <c r="BF15" i="1"/>
  <c r="BE15" i="1"/>
  <c r="BG14" i="1"/>
  <c r="BF14" i="1"/>
  <c r="BE14" i="1"/>
  <c r="BG13" i="1"/>
  <c r="BF13" i="1"/>
  <c r="BE13" i="1"/>
  <c r="BG12" i="1"/>
  <c r="BF12" i="1"/>
  <c r="BE12" i="1"/>
  <c r="BG11" i="1"/>
  <c r="BF11" i="1"/>
  <c r="BE11" i="1"/>
  <c r="BG10" i="1"/>
  <c r="BF10" i="1"/>
  <c r="BE10" i="1"/>
  <c r="BG9" i="1"/>
  <c r="BF9" i="1"/>
  <c r="BE9" i="1"/>
  <c r="BG8" i="1"/>
  <c r="BF8" i="1"/>
  <c r="BE8" i="1"/>
  <c r="BG7" i="1"/>
  <c r="BF7" i="1"/>
  <c r="BE7" i="1"/>
  <c r="BG6" i="1"/>
  <c r="BF6" i="1"/>
  <c r="BE6" i="1"/>
  <c r="BF5" i="1"/>
  <c r="BE5" i="1"/>
  <c r="BG5" i="1"/>
  <c r="BH35" i="1" l="1"/>
  <c r="AZ34" i="1"/>
  <c r="AY34" i="1"/>
  <c r="AX34" i="1"/>
  <c r="AW34" i="1"/>
  <c r="AV34" i="1"/>
  <c r="AU34" i="1"/>
  <c r="AT34" i="1"/>
  <c r="AS34" i="1"/>
  <c r="AR34" i="1"/>
  <c r="AQ34" i="1"/>
  <c r="AZ33" i="1"/>
  <c r="AY33" i="1"/>
  <c r="AX33" i="1"/>
  <c r="AW33" i="1"/>
  <c r="AV33" i="1"/>
  <c r="AU33" i="1"/>
  <c r="AT33" i="1"/>
  <c r="AS33" i="1"/>
  <c r="AR33" i="1"/>
  <c r="AQ33" i="1"/>
  <c r="AZ32" i="1"/>
  <c r="AY32" i="1"/>
  <c r="AX32" i="1"/>
  <c r="AW32" i="1"/>
  <c r="AV32" i="1"/>
  <c r="AU32" i="1"/>
  <c r="AT32" i="1"/>
  <c r="AS32" i="1"/>
  <c r="AR32" i="1"/>
  <c r="AQ32" i="1"/>
  <c r="AZ31" i="1"/>
  <c r="AY31" i="1"/>
  <c r="AX31" i="1"/>
  <c r="AW31" i="1"/>
  <c r="AV31" i="1"/>
  <c r="AU31" i="1"/>
  <c r="AT31" i="1"/>
  <c r="AS31" i="1"/>
  <c r="AR31" i="1"/>
  <c r="AQ31" i="1"/>
  <c r="AZ30" i="1"/>
  <c r="AY30" i="1"/>
  <c r="AX30" i="1"/>
  <c r="AW30" i="1"/>
  <c r="AV30" i="1"/>
  <c r="AU30" i="1"/>
  <c r="AT30" i="1"/>
  <c r="AS30" i="1"/>
  <c r="AR30" i="1"/>
  <c r="AQ30" i="1"/>
  <c r="AZ29" i="1"/>
  <c r="AY29" i="1"/>
  <c r="AX29" i="1"/>
  <c r="AW29" i="1"/>
  <c r="AV29" i="1"/>
  <c r="AU29" i="1"/>
  <c r="AT29" i="1"/>
  <c r="AS29" i="1"/>
  <c r="AR29" i="1"/>
  <c r="AQ29" i="1"/>
  <c r="AZ28" i="1"/>
  <c r="AY28" i="1"/>
  <c r="AX28" i="1"/>
  <c r="AW28" i="1"/>
  <c r="AV28" i="1"/>
  <c r="AU28" i="1"/>
  <c r="AT28" i="1"/>
  <c r="AS28" i="1"/>
  <c r="AR28" i="1"/>
  <c r="AQ28" i="1"/>
  <c r="AZ27" i="1"/>
  <c r="AY27" i="1"/>
  <c r="AX27" i="1"/>
  <c r="AW27" i="1"/>
  <c r="AV27" i="1"/>
  <c r="AU27" i="1"/>
  <c r="AT27" i="1"/>
  <c r="AS27" i="1"/>
  <c r="AR27" i="1"/>
  <c r="AQ27" i="1"/>
  <c r="AZ26" i="1"/>
  <c r="AY26" i="1"/>
  <c r="AX26" i="1"/>
  <c r="AW26" i="1"/>
  <c r="AV26" i="1"/>
  <c r="AU26" i="1"/>
  <c r="AT26" i="1"/>
  <c r="AS26" i="1"/>
  <c r="AR26" i="1"/>
  <c r="AQ26" i="1"/>
  <c r="AZ25" i="1"/>
  <c r="AY25" i="1"/>
  <c r="AX25" i="1"/>
  <c r="AW25" i="1"/>
  <c r="AV25" i="1"/>
  <c r="AU25" i="1"/>
  <c r="AT25" i="1"/>
  <c r="AS25" i="1"/>
  <c r="AR25" i="1"/>
  <c r="AQ25" i="1"/>
  <c r="AZ24" i="1"/>
  <c r="AY24" i="1"/>
  <c r="AX24" i="1"/>
  <c r="AW24" i="1"/>
  <c r="AV24" i="1"/>
  <c r="AU24" i="1"/>
  <c r="AT24" i="1"/>
  <c r="AS24" i="1"/>
  <c r="AR24" i="1"/>
  <c r="AQ24" i="1"/>
  <c r="AZ23" i="1"/>
  <c r="AY23" i="1"/>
  <c r="AX23" i="1"/>
  <c r="AW23" i="1"/>
  <c r="AV23" i="1"/>
  <c r="AU23" i="1"/>
  <c r="AT23" i="1"/>
  <c r="AS23" i="1"/>
  <c r="AR23" i="1"/>
  <c r="AQ23" i="1"/>
  <c r="AZ22" i="1"/>
  <c r="AY22" i="1"/>
  <c r="AX22" i="1"/>
  <c r="AW22" i="1"/>
  <c r="AV22" i="1"/>
  <c r="AU22" i="1"/>
  <c r="AT22" i="1"/>
  <c r="AS22" i="1"/>
  <c r="AR22" i="1"/>
  <c r="AQ22" i="1"/>
  <c r="AZ21" i="1"/>
  <c r="AY21" i="1"/>
  <c r="AX21" i="1"/>
  <c r="AW21" i="1"/>
  <c r="AV21" i="1"/>
  <c r="AU21" i="1"/>
  <c r="AT21" i="1"/>
  <c r="AS21" i="1"/>
  <c r="AR21" i="1"/>
  <c r="AQ21" i="1"/>
  <c r="AZ20" i="1"/>
  <c r="AY20" i="1"/>
  <c r="AX20" i="1"/>
  <c r="AW20" i="1"/>
  <c r="AV20" i="1"/>
  <c r="AU20" i="1"/>
  <c r="AT20" i="1"/>
  <c r="AS20" i="1"/>
  <c r="AR20" i="1"/>
  <c r="AQ20" i="1"/>
  <c r="AZ19" i="1"/>
  <c r="AY19" i="1"/>
  <c r="AX19" i="1"/>
  <c r="AW19" i="1"/>
  <c r="AV19" i="1"/>
  <c r="AU19" i="1"/>
  <c r="AT19" i="1"/>
  <c r="AS19" i="1"/>
  <c r="AR19" i="1"/>
  <c r="AQ19" i="1"/>
  <c r="AZ18" i="1"/>
  <c r="AY18" i="1"/>
  <c r="AX18" i="1"/>
  <c r="AW18" i="1"/>
  <c r="AV18" i="1"/>
  <c r="AU18" i="1"/>
  <c r="AT18" i="1"/>
  <c r="AS18" i="1"/>
  <c r="AR18" i="1"/>
  <c r="AQ18" i="1"/>
  <c r="AZ17" i="1"/>
  <c r="AY17" i="1"/>
  <c r="AX17" i="1"/>
  <c r="AW17" i="1"/>
  <c r="AV17" i="1"/>
  <c r="AU17" i="1"/>
  <c r="AT17" i="1"/>
  <c r="AS17" i="1"/>
  <c r="AR17" i="1"/>
  <c r="AQ17" i="1"/>
  <c r="AZ16" i="1"/>
  <c r="AY16" i="1"/>
  <c r="AX16" i="1"/>
  <c r="AW16" i="1"/>
  <c r="AV16" i="1"/>
  <c r="AU16" i="1"/>
  <c r="AT16" i="1"/>
  <c r="AS16" i="1"/>
  <c r="AR16" i="1"/>
  <c r="AQ16" i="1"/>
  <c r="AZ15" i="1"/>
  <c r="AY15" i="1"/>
  <c r="AX15" i="1"/>
  <c r="AW15" i="1"/>
  <c r="AV15" i="1"/>
  <c r="AU15" i="1"/>
  <c r="AT15" i="1"/>
  <c r="AS15" i="1"/>
  <c r="AR15" i="1"/>
  <c r="AQ15" i="1"/>
  <c r="AZ14" i="1"/>
  <c r="AY14" i="1"/>
  <c r="AX14" i="1"/>
  <c r="AW14" i="1"/>
  <c r="AV14" i="1"/>
  <c r="AU14" i="1"/>
  <c r="AT14" i="1"/>
  <c r="AS14" i="1"/>
  <c r="AR14" i="1"/>
  <c r="AQ14" i="1"/>
  <c r="AZ13" i="1"/>
  <c r="AY13" i="1"/>
  <c r="AX13" i="1"/>
  <c r="AW13" i="1"/>
  <c r="AV13" i="1"/>
  <c r="AU13" i="1"/>
  <c r="AT13" i="1"/>
  <c r="AS13" i="1"/>
  <c r="AR13" i="1"/>
  <c r="AQ13" i="1"/>
  <c r="AZ12" i="1"/>
  <c r="AY12" i="1"/>
  <c r="AX12" i="1"/>
  <c r="AW12" i="1"/>
  <c r="AV12" i="1"/>
  <c r="AU12" i="1"/>
  <c r="AT12" i="1"/>
  <c r="AS12" i="1"/>
  <c r="AR12" i="1"/>
  <c r="AQ12" i="1"/>
  <c r="AZ11" i="1"/>
  <c r="AY11" i="1"/>
  <c r="AX11" i="1"/>
  <c r="AW11" i="1"/>
  <c r="AV11" i="1"/>
  <c r="AU11" i="1"/>
  <c r="AT11" i="1"/>
  <c r="AS11" i="1"/>
  <c r="AR11" i="1"/>
  <c r="AQ11" i="1"/>
  <c r="AZ10" i="1"/>
  <c r="AY10" i="1"/>
  <c r="AX10" i="1"/>
  <c r="AW10" i="1"/>
  <c r="AV10" i="1"/>
  <c r="AU10" i="1"/>
  <c r="AT10" i="1"/>
  <c r="AS10" i="1"/>
  <c r="AR10" i="1"/>
  <c r="AQ10" i="1"/>
  <c r="AZ9" i="1"/>
  <c r="AY9" i="1"/>
  <c r="AX9" i="1"/>
  <c r="AW9" i="1"/>
  <c r="AV9" i="1"/>
  <c r="AU9" i="1"/>
  <c r="AT9" i="1"/>
  <c r="AS9" i="1"/>
  <c r="AR9" i="1"/>
  <c r="AQ9" i="1"/>
  <c r="AZ8" i="1"/>
  <c r="AY8" i="1"/>
  <c r="AX8" i="1"/>
  <c r="AW8" i="1"/>
  <c r="AV8" i="1"/>
  <c r="AU8" i="1"/>
  <c r="AT8" i="1"/>
  <c r="AS8" i="1"/>
  <c r="AR8" i="1"/>
  <c r="AQ8" i="1"/>
  <c r="AZ7" i="1"/>
  <c r="AY7" i="1"/>
  <c r="AX7" i="1"/>
  <c r="AW7" i="1"/>
  <c r="AV7" i="1"/>
  <c r="AU7" i="1"/>
  <c r="AT7" i="1"/>
  <c r="AS7" i="1"/>
  <c r="AR7" i="1"/>
  <c r="AQ7" i="1"/>
  <c r="AZ6" i="1"/>
  <c r="AY6" i="1"/>
  <c r="AX6" i="1"/>
  <c r="AW6" i="1"/>
  <c r="AV6" i="1"/>
  <c r="AU6" i="1"/>
  <c r="AT6" i="1"/>
  <c r="AS6" i="1"/>
  <c r="AR6" i="1"/>
  <c r="AQ6" i="1"/>
  <c r="AQ5" i="1"/>
  <c r="AZ5" i="1"/>
  <c r="AY5" i="1"/>
  <c r="AX5" i="1"/>
  <c r="AW5" i="1"/>
  <c r="AV5" i="1"/>
  <c r="AU5" i="1"/>
  <c r="AT5" i="1"/>
  <c r="AS5" i="1"/>
  <c r="AR5" i="1"/>
  <c r="Z29" i="1"/>
  <c r="Y29" i="1"/>
  <c r="X29" i="1"/>
  <c r="W29" i="1"/>
  <c r="V29" i="1"/>
  <c r="U29" i="1"/>
  <c r="T29" i="1"/>
  <c r="S29" i="1"/>
  <c r="AA28" i="1"/>
  <c r="Y28" i="1"/>
  <c r="X28" i="1"/>
  <c r="W28" i="1"/>
  <c r="V28" i="1"/>
  <c r="U28" i="1"/>
  <c r="T28" i="1"/>
  <c r="S28" i="1"/>
  <c r="AA27" i="1"/>
  <c r="Z27" i="1"/>
  <c r="X27" i="1"/>
  <c r="W27" i="1"/>
  <c r="V27" i="1"/>
  <c r="U27" i="1"/>
  <c r="T27" i="1"/>
  <c r="S27" i="1"/>
  <c r="AA26" i="1"/>
  <c r="Z26" i="1"/>
  <c r="Y26" i="1"/>
  <c r="W26" i="1"/>
  <c r="V26" i="1"/>
  <c r="U26" i="1"/>
  <c r="T26" i="1"/>
  <c r="S26" i="1"/>
  <c r="AA25" i="1"/>
  <c r="Z25" i="1"/>
  <c r="Y25" i="1"/>
  <c r="X25" i="1"/>
  <c r="V25" i="1"/>
  <c r="U25" i="1"/>
  <c r="T25" i="1"/>
  <c r="S25" i="1"/>
  <c r="AA24" i="1"/>
  <c r="Z24" i="1"/>
  <c r="Y24" i="1"/>
  <c r="X24" i="1"/>
  <c r="W24" i="1"/>
  <c r="U24" i="1"/>
  <c r="T24" i="1"/>
  <c r="S24" i="1"/>
  <c r="AA23" i="1"/>
  <c r="Z23" i="1"/>
  <c r="Y23" i="1"/>
  <c r="X23" i="1"/>
  <c r="W23" i="1"/>
  <c r="V23" i="1"/>
  <c r="T23" i="1"/>
  <c r="S23" i="1"/>
  <c r="AA21" i="1"/>
  <c r="Z21" i="1"/>
  <c r="Y21" i="1"/>
  <c r="X21" i="1"/>
  <c r="W21" i="1"/>
  <c r="V21" i="1"/>
  <c r="U21" i="1"/>
  <c r="T21" i="1"/>
  <c r="AA22" i="1"/>
  <c r="Z22" i="1"/>
  <c r="Y22" i="1"/>
  <c r="X22" i="1"/>
  <c r="W22" i="1"/>
  <c r="V22" i="1"/>
  <c r="U22" i="1"/>
  <c r="S22" i="1"/>
  <c r="AA20" i="1"/>
  <c r="Z20" i="1"/>
  <c r="Y20" i="1"/>
  <c r="X20" i="1"/>
  <c r="W20" i="1"/>
  <c r="V20" i="1"/>
  <c r="U20" i="1"/>
  <c r="T20" i="1"/>
  <c r="Z14" i="1"/>
  <c r="Y14" i="1"/>
  <c r="X14" i="1"/>
  <c r="W14" i="1"/>
  <c r="V14" i="1"/>
  <c r="U14" i="1"/>
  <c r="T14" i="1"/>
  <c r="S14" i="1"/>
  <c r="AA13" i="1"/>
  <c r="Y13" i="1"/>
  <c r="X13" i="1"/>
  <c r="W13" i="1"/>
  <c r="V13" i="1"/>
  <c r="U13" i="1"/>
  <c r="T13" i="1"/>
  <c r="S13" i="1"/>
  <c r="AA12" i="1"/>
  <c r="Z12" i="1"/>
  <c r="X12" i="1"/>
  <c r="W12" i="1"/>
  <c r="V12" i="1"/>
  <c r="U12" i="1"/>
  <c r="T12" i="1"/>
  <c r="S12" i="1"/>
  <c r="AA11" i="1"/>
  <c r="Z11" i="1"/>
  <c r="Y11" i="1"/>
  <c r="W11" i="1"/>
  <c r="V11" i="1"/>
  <c r="U11" i="1"/>
  <c r="T11" i="1"/>
  <c r="S11" i="1"/>
  <c r="AA10" i="1"/>
  <c r="Z10" i="1"/>
  <c r="Y10" i="1"/>
  <c r="X10" i="1"/>
  <c r="V10" i="1"/>
  <c r="U10" i="1"/>
  <c r="T10" i="1"/>
  <c r="S10" i="1"/>
  <c r="AA9" i="1"/>
  <c r="Z9" i="1"/>
  <c r="Y9" i="1"/>
  <c r="X9" i="1"/>
  <c r="W9" i="1"/>
  <c r="U9" i="1"/>
  <c r="T9" i="1"/>
  <c r="S9" i="1"/>
  <c r="AA8" i="1"/>
  <c r="Z8" i="1"/>
  <c r="Y8" i="1"/>
  <c r="X8" i="1"/>
  <c r="W8" i="1"/>
  <c r="V8" i="1"/>
  <c r="T8" i="1"/>
  <c r="S8" i="1"/>
  <c r="AA7" i="1"/>
  <c r="Z7" i="1"/>
  <c r="Y7" i="1"/>
  <c r="X7" i="1"/>
  <c r="W7" i="1"/>
  <c r="V7" i="1"/>
  <c r="U7" i="1"/>
  <c r="S7" i="1"/>
  <c r="AA6" i="1"/>
  <c r="Z6" i="1"/>
  <c r="Y6" i="1"/>
  <c r="X6" i="1"/>
  <c r="W6" i="1"/>
  <c r="V6" i="1"/>
  <c r="U6" i="1"/>
  <c r="T6" i="1"/>
  <c r="T5" i="1"/>
  <c r="U5" i="1"/>
  <c r="V5" i="1"/>
  <c r="W5" i="1"/>
  <c r="X5" i="1"/>
  <c r="Y5" i="1"/>
  <c r="Z5" i="1"/>
  <c r="AA5" i="1"/>
  <c r="R29" i="1"/>
  <c r="R28" i="1"/>
  <c r="R27" i="1"/>
  <c r="R26" i="1"/>
  <c r="R25" i="1"/>
  <c r="R24" i="1"/>
  <c r="R23" i="1"/>
  <c r="R22" i="1"/>
  <c r="R21" i="1"/>
  <c r="S20" i="1"/>
  <c r="R14" i="1"/>
  <c r="R13" i="1"/>
  <c r="R12" i="1"/>
  <c r="R11" i="1"/>
  <c r="R10" i="1"/>
  <c r="R9" i="1"/>
  <c r="R8" i="1"/>
  <c r="R7" i="1"/>
  <c r="R6" i="1"/>
  <c r="S5" i="1"/>
  <c r="AA16" i="1" l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AD5" i="1"/>
  <c r="BE35" i="1"/>
  <c r="BB6" i="1"/>
  <c r="BD7" i="1"/>
  <c r="BD6" i="1"/>
  <c r="AA36" i="1" l="1"/>
  <c r="Z36" i="1"/>
  <c r="Y36" i="1"/>
  <c r="X36" i="1"/>
  <c r="W36" i="1"/>
  <c r="V36" i="1"/>
  <c r="U36" i="1"/>
  <c r="T36" i="1"/>
  <c r="S36" i="1"/>
  <c r="R36" i="1"/>
  <c r="AA35" i="1"/>
  <c r="Z35" i="1"/>
  <c r="Y35" i="1"/>
  <c r="X35" i="1"/>
  <c r="W35" i="1"/>
  <c r="V35" i="1"/>
  <c r="U35" i="1"/>
  <c r="T35" i="1"/>
  <c r="T37" i="1" s="1"/>
  <c r="S35" i="1"/>
  <c r="R35" i="1"/>
  <c r="AD34" i="1"/>
  <c r="AN34" i="1" s="1"/>
  <c r="AD33" i="1"/>
  <c r="AL33" i="1" s="1"/>
  <c r="AD32" i="1"/>
  <c r="AN32" i="1" s="1"/>
  <c r="AD31" i="1"/>
  <c r="AL31" i="1" s="1"/>
  <c r="AD30" i="1"/>
  <c r="AL30" i="1" s="1"/>
  <c r="AD29" i="1"/>
  <c r="AM29" i="1" s="1"/>
  <c r="AD28" i="1"/>
  <c r="AL28" i="1" s="1"/>
  <c r="AD27" i="1"/>
  <c r="AK27" i="1" s="1"/>
  <c r="AD26" i="1"/>
  <c r="AN26" i="1" s="1"/>
  <c r="AD25" i="1"/>
  <c r="AK25" i="1" s="1"/>
  <c r="AD24" i="1"/>
  <c r="AK24" i="1" s="1"/>
  <c r="AD23" i="1"/>
  <c r="AL23" i="1" s="1"/>
  <c r="AD22" i="1"/>
  <c r="AL22" i="1" s="1"/>
  <c r="AD21" i="1"/>
  <c r="AL21" i="1" s="1"/>
  <c r="AD20" i="1"/>
  <c r="AK20" i="1" s="1"/>
  <c r="AD19" i="1"/>
  <c r="AL19" i="1" s="1"/>
  <c r="AD18" i="1"/>
  <c r="AL18" i="1" s="1"/>
  <c r="AD17" i="1"/>
  <c r="AL17" i="1" s="1"/>
  <c r="AD16" i="1"/>
  <c r="AN16" i="1" s="1"/>
  <c r="AD15" i="1"/>
  <c r="AM15" i="1" s="1"/>
  <c r="AD14" i="1"/>
  <c r="AL14" i="1" s="1"/>
  <c r="AD13" i="1"/>
  <c r="AL13" i="1" s="1"/>
  <c r="AD12" i="1"/>
  <c r="AM12" i="1" s="1"/>
  <c r="AD11" i="1"/>
  <c r="AL11" i="1" s="1"/>
  <c r="AD10" i="1"/>
  <c r="AL10" i="1" s="1"/>
  <c r="AD9" i="1"/>
  <c r="AL9" i="1" s="1"/>
  <c r="AD8" i="1"/>
  <c r="AD7" i="1"/>
  <c r="AK7" i="1" s="1"/>
  <c r="AD6" i="1"/>
  <c r="AL6" i="1" s="1"/>
  <c r="AN5" i="1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S37" i="1" l="1"/>
  <c r="W37" i="1"/>
  <c r="AA37" i="1"/>
  <c r="X37" i="1"/>
  <c r="AN17" i="1"/>
  <c r="AH10" i="1"/>
  <c r="AE17" i="1"/>
  <c r="AI11" i="1"/>
  <c r="AK18" i="1"/>
  <c r="AH22" i="1"/>
  <c r="AM23" i="1"/>
  <c r="AF28" i="1"/>
  <c r="AF13" i="1"/>
  <c r="AN12" i="1"/>
  <c r="AL16" i="1"/>
  <c r="AE23" i="1"/>
  <c r="AE28" i="1"/>
  <c r="AE11" i="1"/>
  <c r="AJ12" i="1"/>
  <c r="AE13" i="1"/>
  <c r="AM13" i="1"/>
  <c r="AI17" i="1"/>
  <c r="AF23" i="1"/>
  <c r="AG13" i="1"/>
  <c r="AM27" i="1"/>
  <c r="AF30" i="1"/>
  <c r="AK13" i="1"/>
  <c r="AJ30" i="1"/>
  <c r="AG11" i="1"/>
  <c r="AJ13" i="1"/>
  <c r="AF16" i="1"/>
  <c r="AF17" i="1"/>
  <c r="AN23" i="1"/>
  <c r="AJ24" i="1"/>
  <c r="AF27" i="1"/>
  <c r="AK28" i="1"/>
  <c r="AE30" i="1"/>
  <c r="AM11" i="1"/>
  <c r="AF15" i="1"/>
  <c r="AM17" i="1"/>
  <c r="AN27" i="1"/>
  <c r="AF24" i="1"/>
  <c r="AE27" i="1"/>
  <c r="AJ28" i="1"/>
  <c r="AK30" i="1"/>
  <c r="U37" i="1"/>
  <c r="Y37" i="1"/>
  <c r="AG5" i="1"/>
  <c r="AK5" i="1"/>
  <c r="AE6" i="1"/>
  <c r="AJ6" i="1"/>
  <c r="AF6" i="1"/>
  <c r="AK6" i="1"/>
  <c r="AF9" i="1"/>
  <c r="AK9" i="1"/>
  <c r="AK11" i="1"/>
  <c r="AF12" i="1"/>
  <c r="AI13" i="1"/>
  <c r="AN13" i="1"/>
  <c r="AH14" i="1"/>
  <c r="AN15" i="1"/>
  <c r="AH16" i="1"/>
  <c r="AJ17" i="1"/>
  <c r="AG18" i="1"/>
  <c r="AF19" i="1"/>
  <c r="AN19" i="1"/>
  <c r="AF20" i="1"/>
  <c r="AN20" i="1"/>
  <c r="AG21" i="1"/>
  <c r="AI23" i="1"/>
  <c r="AN24" i="1"/>
  <c r="AG25" i="1"/>
  <c r="AI27" i="1"/>
  <c r="AG28" i="1"/>
  <c r="AN28" i="1"/>
  <c r="AK29" i="1"/>
  <c r="AG30" i="1"/>
  <c r="AM30" i="1"/>
  <c r="AJ31" i="1"/>
  <c r="AF33" i="1"/>
  <c r="R37" i="1"/>
  <c r="V37" i="1"/>
  <c r="Z37" i="1"/>
  <c r="AG6" i="1"/>
  <c r="AM6" i="1"/>
  <c r="AG9" i="1"/>
  <c r="AM9" i="1"/>
  <c r="AK16" i="1"/>
  <c r="AI19" i="1"/>
  <c r="AI20" i="1"/>
  <c r="AJ21" i="1"/>
  <c r="AJ23" i="1"/>
  <c r="AL25" i="1"/>
  <c r="AJ27" i="1"/>
  <c r="AI28" i="1"/>
  <c r="AI30" i="1"/>
  <c r="AN30" i="1"/>
  <c r="AN31" i="1"/>
  <c r="AJ33" i="1"/>
  <c r="AI9" i="1"/>
  <c r="AN9" i="1"/>
  <c r="AJ19" i="1"/>
  <c r="AJ20" i="1"/>
  <c r="AK21" i="1"/>
  <c r="AN33" i="1"/>
  <c r="AI6" i="1"/>
  <c r="AN6" i="1"/>
  <c r="AE9" i="1"/>
  <c r="AJ9" i="1"/>
  <c r="AJ15" i="1"/>
  <c r="AG16" i="1"/>
  <c r="AE19" i="1"/>
  <c r="AM19" i="1"/>
  <c r="AE20" i="1"/>
  <c r="AM20" i="1"/>
  <c r="AF21" i="1"/>
  <c r="AN21" i="1"/>
  <c r="AF25" i="1"/>
  <c r="AG29" i="1"/>
  <c r="AF31" i="1"/>
  <c r="AH5" i="1"/>
  <c r="AL5" i="1"/>
  <c r="AH7" i="1"/>
  <c r="AL7" i="1"/>
  <c r="AM8" i="1"/>
  <c r="AI8" i="1"/>
  <c r="AE8" i="1"/>
  <c r="AK8" i="1"/>
  <c r="AG8" i="1"/>
  <c r="AE5" i="1"/>
  <c r="AI5" i="1"/>
  <c r="AM5" i="1"/>
  <c r="AH6" i="1"/>
  <c r="AE7" i="1"/>
  <c r="AI7" i="1"/>
  <c r="AM7" i="1"/>
  <c r="BB7" i="1"/>
  <c r="BD8" i="1" s="1"/>
  <c r="AF8" i="1"/>
  <c r="AN8" i="1"/>
  <c r="AL8" i="1"/>
  <c r="AF5" i="1"/>
  <c r="AJ5" i="1"/>
  <c r="AF7" i="1"/>
  <c r="AJ7" i="1"/>
  <c r="AN7" i="1"/>
  <c r="AH8" i="1"/>
  <c r="AK10" i="1"/>
  <c r="AG10" i="1"/>
  <c r="AN10" i="1"/>
  <c r="AJ10" i="1"/>
  <c r="AF10" i="1"/>
  <c r="AM10" i="1"/>
  <c r="AI10" i="1"/>
  <c r="AE10" i="1"/>
  <c r="AG7" i="1"/>
  <c r="AJ8" i="1"/>
  <c r="AK14" i="1"/>
  <c r="AG14" i="1"/>
  <c r="AN14" i="1"/>
  <c r="AJ14" i="1"/>
  <c r="AF14" i="1"/>
  <c r="AM14" i="1"/>
  <c r="AI14" i="1"/>
  <c r="AE14" i="1"/>
  <c r="AH9" i="1"/>
  <c r="AF11" i="1"/>
  <c r="AJ11" i="1"/>
  <c r="AN11" i="1"/>
  <c r="AG12" i="1"/>
  <c r="AK12" i="1"/>
  <c r="AH13" i="1"/>
  <c r="AG15" i="1"/>
  <c r="AK15" i="1"/>
  <c r="AM16" i="1"/>
  <c r="AI16" i="1"/>
  <c r="AE16" i="1"/>
  <c r="AJ16" i="1"/>
  <c r="AH12" i="1"/>
  <c r="AL12" i="1"/>
  <c r="AH15" i="1"/>
  <c r="AL15" i="1"/>
  <c r="AM22" i="1"/>
  <c r="AI22" i="1"/>
  <c r="AE22" i="1"/>
  <c r="AK22" i="1"/>
  <c r="AG22" i="1"/>
  <c r="AN22" i="1"/>
  <c r="AJ22" i="1"/>
  <c r="AF22" i="1"/>
  <c r="AH11" i="1"/>
  <c r="AE12" i="1"/>
  <c r="AI12" i="1"/>
  <c r="AE15" i="1"/>
  <c r="AI15" i="1"/>
  <c r="AG17" i="1"/>
  <c r="AK17" i="1"/>
  <c r="AE18" i="1"/>
  <c r="AI18" i="1"/>
  <c r="AM18" i="1"/>
  <c r="AG19" i="1"/>
  <c r="AK19" i="1"/>
  <c r="AH20" i="1"/>
  <c r="AL20" i="1"/>
  <c r="AE21" i="1"/>
  <c r="AI21" i="1"/>
  <c r="AM21" i="1"/>
  <c r="AG23" i="1"/>
  <c r="AK23" i="1"/>
  <c r="AH24" i="1"/>
  <c r="AL24" i="1"/>
  <c r="AE25" i="1"/>
  <c r="AJ25" i="1"/>
  <c r="AH17" i="1"/>
  <c r="AF18" i="1"/>
  <c r="AJ18" i="1"/>
  <c r="AN18" i="1"/>
  <c r="AH19" i="1"/>
  <c r="AH23" i="1"/>
  <c r="AE24" i="1"/>
  <c r="AI24" i="1"/>
  <c r="AM24" i="1"/>
  <c r="AH18" i="1"/>
  <c r="AA31" i="1"/>
  <c r="AG20" i="1"/>
  <c r="AH21" i="1"/>
  <c r="AG24" i="1"/>
  <c r="AM25" i="1"/>
  <c r="AI25" i="1"/>
  <c r="AH25" i="1"/>
  <c r="AN25" i="1"/>
  <c r="AG26" i="1"/>
  <c r="AK26" i="1"/>
  <c r="AH27" i="1"/>
  <c r="AL27" i="1"/>
  <c r="AM28" i="1"/>
  <c r="AF29" i="1"/>
  <c r="AJ29" i="1"/>
  <c r="AN29" i="1"/>
  <c r="AH30" i="1"/>
  <c r="AE31" i="1"/>
  <c r="AI31" i="1"/>
  <c r="AM31" i="1"/>
  <c r="AG32" i="1"/>
  <c r="AK32" i="1"/>
  <c r="AE33" i="1"/>
  <c r="AI33" i="1"/>
  <c r="AM33" i="1"/>
  <c r="AG34" i="1"/>
  <c r="AK34" i="1"/>
  <c r="AH26" i="1"/>
  <c r="AL26" i="1"/>
  <c r="AH32" i="1"/>
  <c r="AL32" i="1"/>
  <c r="AH34" i="1"/>
  <c r="AL34" i="1"/>
  <c r="AD35" i="1"/>
  <c r="AE26" i="1"/>
  <c r="AI26" i="1"/>
  <c r="AM26" i="1"/>
  <c r="AH29" i="1"/>
  <c r="AL29" i="1"/>
  <c r="AG31" i="1"/>
  <c r="AK31" i="1"/>
  <c r="AE32" i="1"/>
  <c r="AI32" i="1"/>
  <c r="AM32" i="1"/>
  <c r="AG33" i="1"/>
  <c r="AK33" i="1"/>
  <c r="AE34" i="1"/>
  <c r="AI34" i="1"/>
  <c r="AM34" i="1"/>
  <c r="AF26" i="1"/>
  <c r="AJ26" i="1"/>
  <c r="AG27" i="1"/>
  <c r="AH28" i="1"/>
  <c r="AE29" i="1"/>
  <c r="AI29" i="1"/>
  <c r="AH31" i="1"/>
  <c r="AF32" i="1"/>
  <c r="AJ32" i="1"/>
  <c r="AH33" i="1"/>
  <c r="AF34" i="1"/>
  <c r="AJ34" i="1"/>
  <c r="BB8" i="1" l="1"/>
  <c r="BD9" i="1" s="1"/>
  <c r="BF35" i="1" l="1"/>
  <c r="BB9" i="1"/>
  <c r="BD10" i="1" s="1"/>
  <c r="BB10" i="1" l="1"/>
  <c r="BD11" i="1" s="1"/>
  <c r="BB11" i="1" l="1"/>
  <c r="BD12" i="1" s="1"/>
  <c r="BB12" i="1" l="1"/>
  <c r="BD13" i="1" s="1"/>
  <c r="BB13" i="1" l="1"/>
  <c r="BD14" i="1" s="1"/>
  <c r="BB14" i="1" l="1"/>
  <c r="BD15" i="1" s="1"/>
  <c r="BB15" i="1" l="1"/>
  <c r="BD16" i="1" s="1"/>
  <c r="BB16" i="1" l="1"/>
  <c r="BD17" i="1" s="1"/>
  <c r="BB17" i="1" l="1"/>
  <c r="BD18" i="1" s="1"/>
  <c r="BB18" i="1" l="1"/>
  <c r="BD19" i="1" s="1"/>
  <c r="BB19" i="1" l="1"/>
  <c r="BD20" i="1" s="1"/>
  <c r="BB20" i="1" l="1"/>
  <c r="BD21" i="1" s="1"/>
  <c r="BB21" i="1" l="1"/>
  <c r="BD22" i="1" s="1"/>
  <c r="BB22" i="1" l="1"/>
  <c r="BD23" i="1" s="1"/>
  <c r="BB23" i="1" l="1"/>
  <c r="BD24" i="1" s="1"/>
  <c r="BB24" i="1" l="1"/>
  <c r="BD25" i="1" s="1"/>
  <c r="BB25" i="1" l="1"/>
  <c r="BD26" i="1" s="1"/>
  <c r="BB26" i="1" l="1"/>
  <c r="BD27" i="1" s="1"/>
  <c r="BB27" i="1" l="1"/>
  <c r="BD28" i="1" s="1"/>
  <c r="BB28" i="1" l="1"/>
  <c r="BD29" i="1" s="1"/>
  <c r="BB29" i="1" l="1"/>
  <c r="BD30" i="1" s="1"/>
  <c r="BB30" i="1" l="1"/>
  <c r="BD31" i="1" s="1"/>
  <c r="BB31" i="1" l="1"/>
  <c r="BD32" i="1" s="1"/>
  <c r="BB32" i="1" l="1"/>
  <c r="BD33" i="1" s="1"/>
  <c r="BB33" i="1" l="1"/>
  <c r="BD34" i="1" s="1"/>
  <c r="BB34" i="1" l="1"/>
</calcChain>
</file>

<file path=xl/sharedStrings.xml><?xml version="1.0" encoding="utf-8"?>
<sst xmlns="http://schemas.openxmlformats.org/spreadsheetml/2006/main" count="176" uniqueCount="73">
  <si>
    <t>列数</t>
    <rPh sb="0" eb="2">
      <t>レツスウ</t>
    </rPh>
    <phoneticPr fontId="1"/>
  </si>
  <si>
    <t>行数</t>
    <rPh sb="0" eb="2">
      <t>ギョウスウ</t>
    </rPh>
    <phoneticPr fontId="1"/>
  </si>
  <si>
    <t>相関係数</t>
    <rPh sb="0" eb="2">
      <t>ソウカン</t>
    </rPh>
    <rPh sb="2" eb="4">
      <t>ケイスウ</t>
    </rPh>
    <phoneticPr fontId="1"/>
  </si>
  <si>
    <t>Case6</t>
  </si>
  <si>
    <t>Case7</t>
  </si>
  <si>
    <t>ABS MAX</t>
    <phoneticPr fontId="1"/>
  </si>
  <si>
    <t>Sum</t>
    <phoneticPr fontId="1"/>
  </si>
  <si>
    <t>0.5n(n+1)</t>
    <phoneticPr fontId="1"/>
  </si>
  <si>
    <t>Case8</t>
  </si>
  <si>
    <t>Case9</t>
  </si>
  <si>
    <t>Case10</t>
  </si>
  <si>
    <t>区間番号</t>
    <rPh sb="0" eb="2">
      <t>クカン</t>
    </rPh>
    <rPh sb="2" eb="4">
      <t>バンゴウ</t>
    </rPh>
    <phoneticPr fontId="1"/>
  </si>
  <si>
    <t>累積積分値</t>
    <rPh sb="0" eb="2">
      <t>ルイセキ</t>
    </rPh>
    <rPh sb="2" eb="4">
      <t>セキブン</t>
    </rPh>
    <rPh sb="4" eb="5">
      <t>チ</t>
    </rPh>
    <phoneticPr fontId="1"/>
  </si>
  <si>
    <t>平均値μ</t>
    <rPh sb="0" eb="3">
      <t>ヘイキンチ</t>
    </rPh>
    <phoneticPr fontId="1"/>
  </si>
  <si>
    <t>標準偏差σ</t>
    <rPh sb="0" eb="2">
      <t>ヒョウジュン</t>
    </rPh>
    <rPh sb="2" eb="4">
      <t>ヘンサ</t>
    </rPh>
    <phoneticPr fontId="1"/>
  </si>
  <si>
    <t>Latin Hypercube Sampling</t>
    <phoneticPr fontId="1"/>
  </si>
  <si>
    <t>σ</t>
    <phoneticPr fontId="1"/>
  </si>
  <si>
    <t>μ</t>
    <phoneticPr fontId="1"/>
  </si>
  <si>
    <t>x</t>
    <phoneticPr fontId="1"/>
  </si>
  <si>
    <t>y</t>
    <phoneticPr fontId="1"/>
  </si>
  <si>
    <t>変数1</t>
    <rPh sb="0" eb="2">
      <t>ヘンスウ</t>
    </rPh>
    <phoneticPr fontId="1"/>
  </si>
  <si>
    <t>変数2</t>
    <rPh sb="0" eb="2">
      <t>ヘンスウ</t>
    </rPh>
    <phoneticPr fontId="1"/>
  </si>
  <si>
    <t>変数3</t>
    <rPh sb="0" eb="2">
      <t>ヘンスウ</t>
    </rPh>
    <phoneticPr fontId="1"/>
  </si>
  <si>
    <t>変数4</t>
    <rPh sb="0" eb="2">
      <t>ヘンスウ</t>
    </rPh>
    <phoneticPr fontId="1"/>
  </si>
  <si>
    <t>変数5</t>
    <rPh sb="0" eb="2">
      <t>ヘンスウ</t>
    </rPh>
    <phoneticPr fontId="1"/>
  </si>
  <si>
    <t>変数6</t>
    <rPh sb="0" eb="2">
      <t>ヘンスウ</t>
    </rPh>
    <phoneticPr fontId="1"/>
  </si>
  <si>
    <t>変数7</t>
    <rPh sb="0" eb="2">
      <t>ヘンスウ</t>
    </rPh>
    <phoneticPr fontId="1"/>
  </si>
  <si>
    <t>変数8</t>
    <rPh sb="0" eb="2">
      <t>ヘンスウ</t>
    </rPh>
    <phoneticPr fontId="1"/>
  </si>
  <si>
    <t>変数9</t>
    <rPh sb="0" eb="2">
      <t>ヘンスウ</t>
    </rPh>
    <phoneticPr fontId="1"/>
  </si>
  <si>
    <t>変数10</t>
    <rPh sb="0" eb="2">
      <t>ヘンスウ</t>
    </rPh>
    <phoneticPr fontId="1"/>
  </si>
  <si>
    <t>Case1</t>
    <phoneticPr fontId="1"/>
  </si>
  <si>
    <t>Case2</t>
    <phoneticPr fontId="1"/>
  </si>
  <si>
    <t>Case3</t>
  </si>
  <si>
    <t>Case4</t>
  </si>
  <si>
    <t>Case5</t>
  </si>
  <si>
    <t>Case11</t>
  </si>
  <si>
    <t>Case12</t>
  </si>
  <si>
    <t>Case13</t>
  </si>
  <si>
    <t>Case14</t>
  </si>
  <si>
    <t>Case15</t>
  </si>
  <si>
    <t>Case16</t>
  </si>
  <si>
    <t>Case17</t>
  </si>
  <si>
    <t>Case18</t>
  </si>
  <si>
    <t>Case19</t>
  </si>
  <si>
    <t>Case20</t>
  </si>
  <si>
    <t>Case21</t>
  </si>
  <si>
    <t>Case22</t>
  </si>
  <si>
    <t>Case23</t>
  </si>
  <si>
    <t>Case24</t>
  </si>
  <si>
    <t>Case25</t>
  </si>
  <si>
    <t>Case26</t>
  </si>
  <si>
    <t>Case27</t>
  </si>
  <si>
    <t>Case28</t>
  </si>
  <si>
    <t>Case29</t>
  </si>
  <si>
    <t>Case30</t>
  </si>
  <si>
    <t>[1] 乱数生成 (各変数に対してランダムに並び替えた区間番号1～30を与える)</t>
    <rPh sb="10" eb="13">
      <t>カクヘンスウ</t>
    </rPh>
    <rPh sb="14" eb="15">
      <t>タイ</t>
    </rPh>
    <rPh sb="22" eb="23">
      <t>ナラ</t>
    </rPh>
    <rPh sb="24" eb="25">
      <t>カ</t>
    </rPh>
    <rPh sb="27" eb="29">
      <t>クカン</t>
    </rPh>
    <rPh sb="29" eb="31">
      <t>バンゴウ</t>
    </rPh>
    <rPh sb="36" eb="37">
      <t>アタ</t>
    </rPh>
    <phoneticPr fontId="1"/>
  </si>
  <si>
    <t>[2] 相関係数 (各変数に与えられた区間番号が互いに相関が無いことを確認する。相関係数が±0.2以下など)</t>
    <rPh sb="4" eb="6">
      <t>ソウカン</t>
    </rPh>
    <rPh sb="6" eb="8">
      <t>ケイスウ</t>
    </rPh>
    <rPh sb="10" eb="13">
      <t>カクヘンスウ</t>
    </rPh>
    <rPh sb="14" eb="15">
      <t>アタ</t>
    </rPh>
    <rPh sb="19" eb="21">
      <t>クカン</t>
    </rPh>
    <rPh sb="21" eb="23">
      <t>バンゴウ</t>
    </rPh>
    <rPh sb="24" eb="25">
      <t>タガ</t>
    </rPh>
    <rPh sb="27" eb="29">
      <t>ソウカン</t>
    </rPh>
    <rPh sb="30" eb="31">
      <t>ナ</t>
    </rPh>
    <rPh sb="35" eb="37">
      <t>カクニン</t>
    </rPh>
    <rPh sb="40" eb="42">
      <t>ソウカン</t>
    </rPh>
    <rPh sb="42" eb="44">
      <t>ケイスウ</t>
    </rPh>
    <rPh sb="49" eb="51">
      <t>イカ</t>
    </rPh>
    <phoneticPr fontId="1"/>
  </si>
  <si>
    <t>[3] 決定係数 (各変数に与えられた区間番号が互いに相関が無いことを確認する)</t>
    <rPh sb="4" eb="6">
      <t>ケッテイ</t>
    </rPh>
    <rPh sb="6" eb="8">
      <t>ケイスウ</t>
    </rPh>
    <phoneticPr fontId="1"/>
  </si>
  <si>
    <t>判定</t>
    <rPh sb="0" eb="2">
      <t>ハンテイ</t>
    </rPh>
    <phoneticPr fontId="1"/>
  </si>
  <si>
    <t>[4] 検算 (変数に与えられた区間番号の中に重複がないことを確認する)</t>
    <rPh sb="4" eb="6">
      <t>ケンザン</t>
    </rPh>
    <rPh sb="8" eb="10">
      <t>ヘンスウ</t>
    </rPh>
    <rPh sb="11" eb="12">
      <t>アタ</t>
    </rPh>
    <rPh sb="16" eb="18">
      <t>クカン</t>
    </rPh>
    <rPh sb="18" eb="20">
      <t>バンゴウ</t>
    </rPh>
    <rPh sb="21" eb="22">
      <t>ナカ</t>
    </rPh>
    <rPh sb="23" eb="25">
      <t>チョウフク</t>
    </rPh>
    <rPh sb="31" eb="33">
      <t>カクニン</t>
    </rPh>
    <phoneticPr fontId="1"/>
  </si>
  <si>
    <t>[5] 各変数の区間代表値を算出する</t>
    <rPh sb="4" eb="7">
      <t>カクヘンスウ</t>
    </rPh>
    <rPh sb="8" eb="10">
      <t>クカン</t>
    </rPh>
    <rPh sb="10" eb="12">
      <t>ダイヒョウ</t>
    </rPh>
    <rPh sb="12" eb="13">
      <t>チ</t>
    </rPh>
    <rPh sb="14" eb="16">
      <t>サンシュツ</t>
    </rPh>
    <phoneticPr fontId="1"/>
  </si>
  <si>
    <t>[6] LHS区間代表値を[1]で与えられた順に並び替える</t>
    <rPh sb="7" eb="9">
      <t>クカン</t>
    </rPh>
    <rPh sb="9" eb="11">
      <t>ダイヒョウ</t>
    </rPh>
    <rPh sb="11" eb="12">
      <t>チ</t>
    </rPh>
    <rPh sb="17" eb="18">
      <t>アタ</t>
    </rPh>
    <rPh sb="22" eb="23">
      <t>ジュン</t>
    </rPh>
    <rPh sb="24" eb="25">
      <t>ナラ</t>
    </rPh>
    <rPh sb="26" eb="27">
      <t>カ</t>
    </rPh>
    <phoneticPr fontId="1"/>
  </si>
  <si>
    <t>[7] 結果の確認</t>
    <rPh sb="4" eb="6">
      <t>ケッカ</t>
    </rPh>
    <rPh sb="7" eb="9">
      <t>カクニン</t>
    </rPh>
    <phoneticPr fontId="1"/>
  </si>
  <si>
    <t>[0] 計算設定</t>
    <rPh sb="4" eb="6">
      <t>ケイサン</t>
    </rPh>
    <rPh sb="6" eb="8">
      <t>セッテイ</t>
    </rPh>
    <phoneticPr fontId="1"/>
  </si>
  <si>
    <t>区間下限</t>
    <rPh sb="0" eb="2">
      <t>クカン</t>
    </rPh>
    <rPh sb="2" eb="4">
      <t>カゲン</t>
    </rPh>
    <phoneticPr fontId="1"/>
  </si>
  <si>
    <t>区間上限</t>
    <rPh sb="0" eb="2">
      <t>クカン</t>
    </rPh>
    <rPh sb="2" eb="4">
      <t>ジョウゲン</t>
    </rPh>
    <phoneticPr fontId="1"/>
  </si>
  <si>
    <t>計</t>
    <rPh sb="0" eb="1">
      <t>ケイ</t>
    </rPh>
    <phoneticPr fontId="1"/>
  </si>
  <si>
    <t>図表</t>
    <rPh sb="0" eb="2">
      <t>ズヒョウ</t>
    </rPh>
    <phoneticPr fontId="1"/>
  </si>
  <si>
    <t>区間中点</t>
    <rPh sb="0" eb="3">
      <t>クカンチュウ</t>
    </rPh>
    <rPh sb="3" eb="4">
      <t>テン</t>
    </rPh>
    <phoneticPr fontId="1"/>
  </si>
  <si>
    <t>発生確率(入力)</t>
    <rPh sb="0" eb="2">
      <t>ハッセイ</t>
    </rPh>
    <rPh sb="2" eb="4">
      <t>カクリツ</t>
    </rPh>
    <rPh sb="5" eb="7">
      <t>ニュウリョク</t>
    </rPh>
    <phoneticPr fontId="1"/>
  </si>
  <si>
    <t>発生確率(出力)</t>
    <rPh sb="0" eb="2">
      <t>ハッセイ</t>
    </rPh>
    <rPh sb="2" eb="4">
      <t>カクリツ</t>
    </rPh>
    <rPh sb="5" eb="7">
      <t>シュツリョク</t>
    </rPh>
    <phoneticPr fontId="1"/>
  </si>
  <si>
    <t>変数1</t>
    <rPh sb="0" eb="2">
      <t>ヘンスウ</t>
    </rPh>
    <phoneticPr fontId="1"/>
  </si>
  <si>
    <t>変数2</t>
    <rPh sb="0" eb="2">
      <t>ヘンスウ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</si>
</sst>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#,##0.000_ "/>
    <numFmt numFmtId="178" formatCode="0.0000_ "/>
    <numFmt numFmtId="179" formatCode="0.00_ "/>
    <numFmt numFmtId="180" formatCode="0.0000_);[Red]\(0.000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180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3" fillId="0" borderId="0" xfId="0" applyFont="1">
      <alignment vertical="center"/>
    </xf>
    <xf numFmtId="17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CC"/>
      <color rgb="FFFF99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>
                <a:solidFill>
                  <a:schemeClr val="tx1">
                    <a:lumMod val="65000"/>
                    <a:lumOff val="35000"/>
                  </a:schemeClr>
                </a:solidFill>
              </a:rPr>
              <a:t>LHS</a:t>
            </a:r>
            <a:r>
              <a:rPr lang="ja-JP" altLang="en-US">
                <a:solidFill>
                  <a:schemeClr val="tx1">
                    <a:lumMod val="65000"/>
                    <a:lumOff val="35000"/>
                  </a:schemeClr>
                </a:solidFill>
              </a:rPr>
              <a:t>結果の確認</a:t>
            </a:r>
            <a:r>
              <a:rPr lang="ja-JP" altLang="en-US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r>
              <a:rPr lang="en-US" altLang="ja-JP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lang="ja-JP" altLang="en-US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変数</a:t>
            </a:r>
            <a:r>
              <a:rPr lang="en-US" altLang="ja-JP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1)</a:t>
            </a:r>
            <a:endParaRPr lang="ja-JP" altLang="en-US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98179163203885"/>
          <c:y val="0.11697248153259193"/>
          <c:w val="0.7640826560365106"/>
          <c:h val="0.777617014368049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LHS!$BE$4</c:f>
              <c:strCache>
                <c:ptCount val="1"/>
                <c:pt idx="0">
                  <c:v>発生確率(入力)</c:v>
                </c:pt>
              </c:strCache>
            </c:strRef>
          </c:tx>
          <c:xVal>
            <c:numRef>
              <c:f>LHS!$BC$5:$BC$34</c:f>
              <c:numCache>
                <c:formatCode>0.00_ </c:formatCode>
                <c:ptCount val="30"/>
                <c:pt idx="0">
                  <c:v>-0.47499999999999998</c:v>
                </c:pt>
                <c:pt idx="1">
                  <c:v>-0.42500000000000004</c:v>
                </c:pt>
                <c:pt idx="2">
                  <c:v>-0.375</c:v>
                </c:pt>
                <c:pt idx="3">
                  <c:v>-0.32500000000000007</c:v>
                </c:pt>
                <c:pt idx="4">
                  <c:v>-0.27500000000000002</c:v>
                </c:pt>
                <c:pt idx="5">
                  <c:v>-0.22500000000000006</c:v>
                </c:pt>
                <c:pt idx="6">
                  <c:v>-0.17500000000000007</c:v>
                </c:pt>
                <c:pt idx="7">
                  <c:v>-0.12500000000000008</c:v>
                </c:pt>
                <c:pt idx="8">
                  <c:v>-7.5000000000000094E-2</c:v>
                </c:pt>
                <c:pt idx="9">
                  <c:v>-2.5000000000000105E-2</c:v>
                </c:pt>
                <c:pt idx="10">
                  <c:v>2.4999999999999883E-2</c:v>
                </c:pt>
                <c:pt idx="11">
                  <c:v>7.4999999999999872E-2</c:v>
                </c:pt>
                <c:pt idx="12">
                  <c:v>0.12499999999999986</c:v>
                </c:pt>
                <c:pt idx="13">
                  <c:v>0.17499999999999985</c:v>
                </c:pt>
                <c:pt idx="14">
                  <c:v>0.22499999999999984</c:v>
                </c:pt>
                <c:pt idx="15">
                  <c:v>0.2749999999999998</c:v>
                </c:pt>
                <c:pt idx="16">
                  <c:v>0.32499999999999984</c:v>
                </c:pt>
                <c:pt idx="17">
                  <c:v>0.37499999999999978</c:v>
                </c:pt>
                <c:pt idx="18">
                  <c:v>0.42499999999999982</c:v>
                </c:pt>
                <c:pt idx="19">
                  <c:v>0.47499999999999976</c:v>
                </c:pt>
                <c:pt idx="20">
                  <c:v>0.5249999999999998</c:v>
                </c:pt>
                <c:pt idx="21">
                  <c:v>0.57499999999999984</c:v>
                </c:pt>
                <c:pt idx="22">
                  <c:v>0.62499999999999989</c:v>
                </c:pt>
                <c:pt idx="23">
                  <c:v>0.67499999999999993</c:v>
                </c:pt>
                <c:pt idx="24">
                  <c:v>0.72499999999999998</c:v>
                </c:pt>
                <c:pt idx="25">
                  <c:v>0.77500000000000002</c:v>
                </c:pt>
                <c:pt idx="26">
                  <c:v>0.82500000000000007</c:v>
                </c:pt>
                <c:pt idx="27">
                  <c:v>0.87500000000000011</c:v>
                </c:pt>
                <c:pt idx="28">
                  <c:v>0.92500000000000016</c:v>
                </c:pt>
                <c:pt idx="29">
                  <c:v>0.9750000000000002</c:v>
                </c:pt>
              </c:numCache>
            </c:numRef>
          </c:xVal>
          <c:yVal>
            <c:numRef>
              <c:f>LHS!$BE$5:$BE$34</c:f>
              <c:numCache>
                <c:formatCode>0.0000_ </c:formatCode>
                <c:ptCount val="30"/>
                <c:pt idx="0">
                  <c:v>3.11102155285086E-6</c:v>
                </c:pt>
                <c:pt idx="1">
                  <c:v>2.8273568708389804E-5</c:v>
                </c:pt>
                <c:pt idx="2">
                  <c:v>2.009578372024052E-4</c:v>
                </c:pt>
                <c:pt idx="3">
                  <c:v>1.1172689525945682E-3</c:v>
                </c:pt>
                <c:pt idx="4">
                  <c:v>4.8597672941460305E-3</c:v>
                </c:pt>
                <c:pt idx="5">
                  <c:v>1.654046662240306E-2</c:v>
                </c:pt>
                <c:pt idx="6">
                  <c:v>4.4057069320678793E-2</c:v>
                </c:pt>
                <c:pt idx="7">
                  <c:v>9.1848052662598823E-2</c:v>
                </c:pt>
                <c:pt idx="8">
                  <c:v>0.14988228479452975</c:v>
                </c:pt>
                <c:pt idx="9">
                  <c:v>0.19146246127401301</c:v>
                </c:pt>
                <c:pt idx="10">
                  <c:v>0.19146246127401312</c:v>
                </c:pt>
                <c:pt idx="11">
                  <c:v>0.14988228479453003</c:v>
                </c:pt>
                <c:pt idx="12">
                  <c:v>9.18480526625991E-2</c:v>
                </c:pt>
                <c:pt idx="13">
                  <c:v>4.4057069320678877E-2</c:v>
                </c:pt>
                <c:pt idx="14">
                  <c:v>1.654046662240316E-2</c:v>
                </c:pt>
                <c:pt idx="15">
                  <c:v>4.8597672941460557E-3</c:v>
                </c:pt>
                <c:pt idx="16">
                  <c:v>1.1172689525945634E-3</c:v>
                </c:pt>
                <c:pt idx="17">
                  <c:v>2.0095783720242011E-4</c:v>
                </c:pt>
                <c:pt idx="18">
                  <c:v>2.8273568708381269E-5</c:v>
                </c:pt>
                <c:pt idx="19">
                  <c:v>3.1110215528151741E-6</c:v>
                </c:pt>
                <c:pt idx="20">
                  <c:v>2.6766200944550178E-7</c:v>
                </c:pt>
                <c:pt idx="21">
                  <c:v>1.8002974777608927E-8</c:v>
                </c:pt>
                <c:pt idx="22">
                  <c:v>9.4642771397701608E-10</c:v>
                </c:pt>
                <c:pt idx="23">
                  <c:v>3.8880121344675445E-11</c:v>
                </c:pt>
                <c:pt idx="24">
                  <c:v>1.2480017019811385E-12</c:v>
                </c:pt>
                <c:pt idx="25">
                  <c:v>3.1197266991966899E-14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LHS!$BF$4</c:f>
              <c:strCache>
                <c:ptCount val="1"/>
                <c:pt idx="0">
                  <c:v>発生確率(出力)</c:v>
                </c:pt>
              </c:strCache>
            </c:strRef>
          </c:tx>
          <c:xVal>
            <c:numRef>
              <c:f>LHS!$BC$5:$BC$34</c:f>
              <c:numCache>
                <c:formatCode>0.00_ </c:formatCode>
                <c:ptCount val="30"/>
                <c:pt idx="0">
                  <c:v>-0.47499999999999998</c:v>
                </c:pt>
                <c:pt idx="1">
                  <c:v>-0.42500000000000004</c:v>
                </c:pt>
                <c:pt idx="2">
                  <c:v>-0.375</c:v>
                </c:pt>
                <c:pt idx="3">
                  <c:v>-0.32500000000000007</c:v>
                </c:pt>
                <c:pt idx="4">
                  <c:v>-0.27500000000000002</c:v>
                </c:pt>
                <c:pt idx="5">
                  <c:v>-0.22500000000000006</c:v>
                </c:pt>
                <c:pt idx="6">
                  <c:v>-0.17500000000000007</c:v>
                </c:pt>
                <c:pt idx="7">
                  <c:v>-0.12500000000000008</c:v>
                </c:pt>
                <c:pt idx="8">
                  <c:v>-7.5000000000000094E-2</c:v>
                </c:pt>
                <c:pt idx="9">
                  <c:v>-2.5000000000000105E-2</c:v>
                </c:pt>
                <c:pt idx="10">
                  <c:v>2.4999999999999883E-2</c:v>
                </c:pt>
                <c:pt idx="11">
                  <c:v>7.4999999999999872E-2</c:v>
                </c:pt>
                <c:pt idx="12">
                  <c:v>0.12499999999999986</c:v>
                </c:pt>
                <c:pt idx="13">
                  <c:v>0.17499999999999985</c:v>
                </c:pt>
                <c:pt idx="14">
                  <c:v>0.22499999999999984</c:v>
                </c:pt>
                <c:pt idx="15">
                  <c:v>0.2749999999999998</c:v>
                </c:pt>
                <c:pt idx="16">
                  <c:v>0.32499999999999984</c:v>
                </c:pt>
                <c:pt idx="17">
                  <c:v>0.37499999999999978</c:v>
                </c:pt>
                <c:pt idx="18">
                  <c:v>0.42499999999999982</c:v>
                </c:pt>
                <c:pt idx="19">
                  <c:v>0.47499999999999976</c:v>
                </c:pt>
                <c:pt idx="20">
                  <c:v>0.5249999999999998</c:v>
                </c:pt>
                <c:pt idx="21">
                  <c:v>0.57499999999999984</c:v>
                </c:pt>
                <c:pt idx="22">
                  <c:v>0.62499999999999989</c:v>
                </c:pt>
                <c:pt idx="23">
                  <c:v>0.67499999999999993</c:v>
                </c:pt>
                <c:pt idx="24">
                  <c:v>0.72499999999999998</c:v>
                </c:pt>
                <c:pt idx="25">
                  <c:v>0.77500000000000002</c:v>
                </c:pt>
                <c:pt idx="26">
                  <c:v>0.82500000000000007</c:v>
                </c:pt>
                <c:pt idx="27">
                  <c:v>0.87500000000000011</c:v>
                </c:pt>
                <c:pt idx="28">
                  <c:v>0.92500000000000016</c:v>
                </c:pt>
                <c:pt idx="29">
                  <c:v>0.9750000000000002</c:v>
                </c:pt>
              </c:numCache>
            </c:numRef>
          </c:xVal>
          <c:yVal>
            <c:numRef>
              <c:f>LHS!$BF$5:$BF$34</c:f>
              <c:numCache>
                <c:formatCode>0.0000_);[Red]\(0.0000\)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3.3333333333333333E-2</c:v>
                </c:pt>
                <c:pt idx="6">
                  <c:v>3.3333333333333333E-2</c:v>
                </c:pt>
                <c:pt idx="7">
                  <c:v>0.1</c:v>
                </c:pt>
                <c:pt idx="8">
                  <c:v>0.13333333333333333</c:v>
                </c:pt>
                <c:pt idx="9">
                  <c:v>0.2</c:v>
                </c:pt>
                <c:pt idx="10">
                  <c:v>0.2</c:v>
                </c:pt>
                <c:pt idx="11">
                  <c:v>0.13333333333333333</c:v>
                </c:pt>
                <c:pt idx="12">
                  <c:v>0.1</c:v>
                </c:pt>
                <c:pt idx="13">
                  <c:v>3.3333333333333333E-2</c:v>
                </c:pt>
                <c:pt idx="14">
                  <c:v>3.3333333333333333E-2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96864"/>
        <c:axId val="134615424"/>
      </c:scatterChart>
      <c:valAx>
        <c:axId val="134596864"/>
        <c:scaling>
          <c:orientation val="minMax"/>
          <c:max val="0.5"/>
          <c:min val="-0.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確率変数</a:t>
                </a:r>
              </a:p>
            </c:rich>
          </c:tx>
          <c:layout/>
          <c:overlay val="0"/>
        </c:title>
        <c:numFmt formatCode="0.00_ " sourceLinked="1"/>
        <c:majorTickMark val="out"/>
        <c:minorTickMark val="none"/>
        <c:tickLblPos val="nextTo"/>
        <c:crossAx val="134615424"/>
        <c:crossesAt val="0"/>
        <c:crossBetween val="midCat"/>
      </c:valAx>
      <c:valAx>
        <c:axId val="1346154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発生確率</a:t>
                </a:r>
              </a:p>
            </c:rich>
          </c:tx>
          <c:layout/>
          <c:overlay val="0"/>
        </c:title>
        <c:numFmt formatCode="0.0000_ " sourceLinked="1"/>
        <c:majorTickMark val="out"/>
        <c:minorTickMark val="none"/>
        <c:tickLblPos val="nextTo"/>
        <c:crossAx val="134596864"/>
        <c:crossesAt val="-0.5"/>
        <c:crossBetween val="midCat"/>
      </c:valAx>
      <c:spPr>
        <a:ln>
          <a:solidFill>
            <a:schemeClr val="tx1">
              <a:lumMod val="75000"/>
              <a:lumOff val="2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2093023255813948"/>
          <c:y val="0.14511502557025735"/>
          <c:w val="0.22912343470483004"/>
          <c:h val="9.9424953324133453E-2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>
                <a:solidFill>
                  <a:schemeClr val="tx1">
                    <a:lumMod val="65000"/>
                    <a:lumOff val="35000"/>
                  </a:schemeClr>
                </a:solidFill>
              </a:rPr>
              <a:t>LHS</a:t>
            </a:r>
            <a:r>
              <a:rPr lang="ja-JP" altLang="en-US">
                <a:solidFill>
                  <a:schemeClr val="tx1">
                    <a:lumMod val="65000"/>
                    <a:lumOff val="35000"/>
                  </a:schemeClr>
                </a:solidFill>
              </a:rPr>
              <a:t>結果の確認 </a:t>
            </a:r>
            <a:r>
              <a:rPr lang="en-US" altLang="ja-JP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lang="ja-JP" altLang="en-US">
                <a:solidFill>
                  <a:schemeClr val="tx1">
                    <a:lumMod val="65000"/>
                    <a:lumOff val="35000"/>
                  </a:schemeClr>
                </a:solidFill>
              </a:rPr>
              <a:t>変数</a:t>
            </a:r>
            <a:r>
              <a:rPr lang="en-US" altLang="ja-JP">
                <a:solidFill>
                  <a:schemeClr val="tx1">
                    <a:lumMod val="65000"/>
                    <a:lumOff val="35000"/>
                  </a:schemeClr>
                </a:solidFill>
              </a:rPr>
              <a:t>2)</a:t>
            </a:r>
            <a:endParaRPr lang="ja-JP" altLang="en-US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98179163203885"/>
          <c:y val="0.11697248153259193"/>
          <c:w val="0.7640826560365106"/>
          <c:h val="0.777617014368049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LHS!$BG$4</c:f>
              <c:strCache>
                <c:ptCount val="1"/>
                <c:pt idx="0">
                  <c:v>発生確率(入力)</c:v>
                </c:pt>
              </c:strCache>
            </c:strRef>
          </c:tx>
          <c:xVal>
            <c:numRef>
              <c:f>LHS!$BC$5:$BC$34</c:f>
              <c:numCache>
                <c:formatCode>0.00_ </c:formatCode>
                <c:ptCount val="30"/>
                <c:pt idx="0">
                  <c:v>-0.47499999999999998</c:v>
                </c:pt>
                <c:pt idx="1">
                  <c:v>-0.42500000000000004</c:v>
                </c:pt>
                <c:pt idx="2">
                  <c:v>-0.375</c:v>
                </c:pt>
                <c:pt idx="3">
                  <c:v>-0.32500000000000007</c:v>
                </c:pt>
                <c:pt idx="4">
                  <c:v>-0.27500000000000002</c:v>
                </c:pt>
                <c:pt idx="5">
                  <c:v>-0.22500000000000006</c:v>
                </c:pt>
                <c:pt idx="6">
                  <c:v>-0.17500000000000007</c:v>
                </c:pt>
                <c:pt idx="7">
                  <c:v>-0.12500000000000008</c:v>
                </c:pt>
                <c:pt idx="8">
                  <c:v>-7.5000000000000094E-2</c:v>
                </c:pt>
                <c:pt idx="9">
                  <c:v>-2.5000000000000105E-2</c:v>
                </c:pt>
                <c:pt idx="10">
                  <c:v>2.4999999999999883E-2</c:v>
                </c:pt>
                <c:pt idx="11">
                  <c:v>7.4999999999999872E-2</c:v>
                </c:pt>
                <c:pt idx="12">
                  <c:v>0.12499999999999986</c:v>
                </c:pt>
                <c:pt idx="13">
                  <c:v>0.17499999999999985</c:v>
                </c:pt>
                <c:pt idx="14">
                  <c:v>0.22499999999999984</c:v>
                </c:pt>
                <c:pt idx="15">
                  <c:v>0.2749999999999998</c:v>
                </c:pt>
                <c:pt idx="16">
                  <c:v>0.32499999999999984</c:v>
                </c:pt>
                <c:pt idx="17">
                  <c:v>0.37499999999999978</c:v>
                </c:pt>
                <c:pt idx="18">
                  <c:v>0.42499999999999982</c:v>
                </c:pt>
                <c:pt idx="19">
                  <c:v>0.47499999999999976</c:v>
                </c:pt>
                <c:pt idx="20">
                  <c:v>0.5249999999999998</c:v>
                </c:pt>
                <c:pt idx="21">
                  <c:v>0.57499999999999984</c:v>
                </c:pt>
                <c:pt idx="22">
                  <c:v>0.62499999999999989</c:v>
                </c:pt>
                <c:pt idx="23">
                  <c:v>0.67499999999999993</c:v>
                </c:pt>
                <c:pt idx="24">
                  <c:v>0.72499999999999998</c:v>
                </c:pt>
                <c:pt idx="25">
                  <c:v>0.77500000000000002</c:v>
                </c:pt>
                <c:pt idx="26">
                  <c:v>0.82500000000000007</c:v>
                </c:pt>
                <c:pt idx="27">
                  <c:v>0.87500000000000011</c:v>
                </c:pt>
                <c:pt idx="28">
                  <c:v>0.92500000000000016</c:v>
                </c:pt>
                <c:pt idx="29">
                  <c:v>0.9750000000000002</c:v>
                </c:pt>
              </c:numCache>
            </c:numRef>
          </c:xVal>
          <c:yVal>
            <c:numRef>
              <c:f>LHS!$BG$5:$BG$34</c:f>
              <c:numCache>
                <c:formatCode>General</c:formatCode>
                <c:ptCount val="30"/>
                <c:pt idx="0" formatCode="0.0000_ ">
                  <c:v>6.0148073292685626E-3</c:v>
                </c:pt>
                <c:pt idx="1">
                  <c:v>1.0525659293134496E-2</c:v>
                </c:pt>
                <c:pt idx="2">
                  <c:v>1.7309024915637908E-2</c:v>
                </c:pt>
                <c:pt idx="3">
                  <c:v>2.6748044405040958E-2</c:v>
                </c:pt>
                <c:pt idx="4">
                  <c:v>3.8842572397997141E-2</c:v>
                </c:pt>
                <c:pt idx="5">
                  <c:v>5.3005480264601793E-2</c:v>
                </c:pt>
                <c:pt idx="6">
                  <c:v>6.7972098445411105E-2</c:v>
                </c:pt>
                <c:pt idx="7">
                  <c:v>8.1910186349118563E-2</c:v>
                </c:pt>
                <c:pt idx="8">
                  <c:v>9.2756135591089417E-2</c:v>
                </c:pt>
                <c:pt idx="9">
                  <c:v>9.8706325682923701E-2</c:v>
                </c:pt>
                <c:pt idx="10">
                  <c:v>9.8706325682923701E-2</c:v>
                </c:pt>
                <c:pt idx="11">
                  <c:v>9.2756135591089417E-2</c:v>
                </c:pt>
                <c:pt idx="12">
                  <c:v>8.191018634911873E-2</c:v>
                </c:pt>
                <c:pt idx="13">
                  <c:v>6.7972098445411078E-2</c:v>
                </c:pt>
                <c:pt idx="14">
                  <c:v>5.3005480264601945E-2</c:v>
                </c:pt>
                <c:pt idx="15">
                  <c:v>3.8842572397997155E-2</c:v>
                </c:pt>
                <c:pt idx="16">
                  <c:v>2.6748044405041083E-2</c:v>
                </c:pt>
                <c:pt idx="17">
                  <c:v>1.7309024915637794E-2</c:v>
                </c:pt>
                <c:pt idx="18">
                  <c:v>1.0525659293134537E-2</c:v>
                </c:pt>
                <c:pt idx="19">
                  <c:v>6.0148073292686233E-3</c:v>
                </c:pt>
                <c:pt idx="20">
                  <c:v>3.2299020907216036E-3</c:v>
                </c:pt>
                <c:pt idx="21">
                  <c:v>1.6298652034244521E-3</c:v>
                </c:pt>
                <c:pt idx="22">
                  <c:v>7.7287298923933712E-4</c:v>
                </c:pt>
                <c:pt idx="23">
                  <c:v>3.4439596335522626E-4</c:v>
                </c:pt>
                <c:pt idx="24">
                  <c:v>1.4421179383472538E-4</c:v>
                </c:pt>
                <c:pt idx="25">
                  <c:v>5.6746043367694732E-5</c:v>
                </c:pt>
                <c:pt idx="26">
                  <c:v>2.0982716058215445E-5</c:v>
                </c:pt>
                <c:pt idx="27">
                  <c:v>7.2908526501658244E-6</c:v>
                </c:pt>
                <c:pt idx="28">
                  <c:v>2.3805898822226723E-6</c:v>
                </c:pt>
                <c:pt idx="29">
                  <c:v>7.304316705925018E-7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LHS!$BH$4</c:f>
              <c:strCache>
                <c:ptCount val="1"/>
                <c:pt idx="0">
                  <c:v>発生確率(出力)</c:v>
                </c:pt>
              </c:strCache>
            </c:strRef>
          </c:tx>
          <c:xVal>
            <c:numRef>
              <c:f>LHS!$BC$5:$BC$34</c:f>
              <c:numCache>
                <c:formatCode>0.00_ </c:formatCode>
                <c:ptCount val="30"/>
                <c:pt idx="0">
                  <c:v>-0.47499999999999998</c:v>
                </c:pt>
                <c:pt idx="1">
                  <c:v>-0.42500000000000004</c:v>
                </c:pt>
                <c:pt idx="2">
                  <c:v>-0.375</c:v>
                </c:pt>
                <c:pt idx="3">
                  <c:v>-0.32500000000000007</c:v>
                </c:pt>
                <c:pt idx="4">
                  <c:v>-0.27500000000000002</c:v>
                </c:pt>
                <c:pt idx="5">
                  <c:v>-0.22500000000000006</c:v>
                </c:pt>
                <c:pt idx="6">
                  <c:v>-0.17500000000000007</c:v>
                </c:pt>
                <c:pt idx="7">
                  <c:v>-0.12500000000000008</c:v>
                </c:pt>
                <c:pt idx="8">
                  <c:v>-7.5000000000000094E-2</c:v>
                </c:pt>
                <c:pt idx="9">
                  <c:v>-2.5000000000000105E-2</c:v>
                </c:pt>
                <c:pt idx="10">
                  <c:v>2.4999999999999883E-2</c:v>
                </c:pt>
                <c:pt idx="11">
                  <c:v>7.4999999999999872E-2</c:v>
                </c:pt>
                <c:pt idx="12">
                  <c:v>0.12499999999999986</c:v>
                </c:pt>
                <c:pt idx="13">
                  <c:v>0.17499999999999985</c:v>
                </c:pt>
                <c:pt idx="14">
                  <c:v>0.22499999999999984</c:v>
                </c:pt>
                <c:pt idx="15">
                  <c:v>0.2749999999999998</c:v>
                </c:pt>
                <c:pt idx="16">
                  <c:v>0.32499999999999984</c:v>
                </c:pt>
                <c:pt idx="17">
                  <c:v>0.37499999999999978</c:v>
                </c:pt>
                <c:pt idx="18">
                  <c:v>0.42499999999999982</c:v>
                </c:pt>
                <c:pt idx="19">
                  <c:v>0.47499999999999976</c:v>
                </c:pt>
                <c:pt idx="20">
                  <c:v>0.5249999999999998</c:v>
                </c:pt>
                <c:pt idx="21">
                  <c:v>0.57499999999999984</c:v>
                </c:pt>
                <c:pt idx="22">
                  <c:v>0.62499999999999989</c:v>
                </c:pt>
                <c:pt idx="23">
                  <c:v>0.67499999999999993</c:v>
                </c:pt>
                <c:pt idx="24">
                  <c:v>0.72499999999999998</c:v>
                </c:pt>
                <c:pt idx="25">
                  <c:v>0.77500000000000002</c:v>
                </c:pt>
                <c:pt idx="26">
                  <c:v>0.82500000000000007</c:v>
                </c:pt>
                <c:pt idx="27">
                  <c:v>0.87500000000000011</c:v>
                </c:pt>
                <c:pt idx="28">
                  <c:v>0.92500000000000016</c:v>
                </c:pt>
                <c:pt idx="29">
                  <c:v>0.9750000000000002</c:v>
                </c:pt>
              </c:numCache>
            </c:numRef>
          </c:xVal>
          <c:yVal>
            <c:numRef>
              <c:f>LHS!$BH$5:$BH$34</c:f>
              <c:numCache>
                <c:formatCode>General</c:formatCode>
                <c:ptCount val="30"/>
                <c:pt idx="0" formatCode="0.0000_);[Red]\(0.0000\)">
                  <c:v>0</c:v>
                </c:pt>
                <c:pt idx="1">
                  <c:v>3.3333333333333333E-2</c:v>
                </c:pt>
                <c:pt idx="2">
                  <c:v>0</c:v>
                </c:pt>
                <c:pt idx="3">
                  <c:v>3.3333333333333333E-2</c:v>
                </c:pt>
                <c:pt idx="4">
                  <c:v>3.3333333333333333E-2</c:v>
                </c:pt>
                <c:pt idx="5">
                  <c:v>6.6666666666666666E-2</c:v>
                </c:pt>
                <c:pt idx="6">
                  <c:v>6.6666666666666666E-2</c:v>
                </c:pt>
                <c:pt idx="7">
                  <c:v>6.6666666666666666E-2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6.6666666666666666E-2</c:v>
                </c:pt>
                <c:pt idx="13">
                  <c:v>6.6666666666666666E-2</c:v>
                </c:pt>
                <c:pt idx="14">
                  <c:v>6.6666666666666666E-2</c:v>
                </c:pt>
                <c:pt idx="15">
                  <c:v>3.3333333333333333E-2</c:v>
                </c:pt>
                <c:pt idx="16">
                  <c:v>3.3333333333333333E-2</c:v>
                </c:pt>
                <c:pt idx="17">
                  <c:v>0</c:v>
                </c:pt>
                <c:pt idx="18">
                  <c:v>3.3333333333333333E-2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983872"/>
        <c:axId val="219517696"/>
      </c:scatterChart>
      <c:valAx>
        <c:axId val="219983872"/>
        <c:scaling>
          <c:orientation val="minMax"/>
          <c:max val="0.5"/>
          <c:min val="-0.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確率変数</a:t>
                </a:r>
              </a:p>
            </c:rich>
          </c:tx>
          <c:layout/>
          <c:overlay val="0"/>
        </c:title>
        <c:numFmt formatCode="0.00_ " sourceLinked="1"/>
        <c:majorTickMark val="out"/>
        <c:minorTickMark val="none"/>
        <c:tickLblPos val="nextTo"/>
        <c:crossAx val="219517696"/>
        <c:crossesAt val="0"/>
        <c:crossBetween val="midCat"/>
      </c:valAx>
      <c:valAx>
        <c:axId val="2195176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発生確率</a:t>
                </a:r>
              </a:p>
            </c:rich>
          </c:tx>
          <c:layout/>
          <c:overlay val="0"/>
        </c:title>
        <c:numFmt formatCode="0.0000_ " sourceLinked="1"/>
        <c:majorTickMark val="out"/>
        <c:minorTickMark val="none"/>
        <c:tickLblPos val="nextTo"/>
        <c:crossAx val="219983872"/>
        <c:crossesAt val="-0.5"/>
        <c:crossBetween val="midCat"/>
      </c:valAx>
      <c:spPr>
        <a:ln>
          <a:solidFill>
            <a:schemeClr val="tx1">
              <a:lumMod val="75000"/>
              <a:lumOff val="2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2093023255813948"/>
          <c:y val="0.14511502557025735"/>
          <c:w val="0.22912343470483004"/>
          <c:h val="9.9424953324133453E-2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>
                <a:solidFill>
                  <a:schemeClr val="tx1">
                    <a:lumMod val="65000"/>
                    <a:lumOff val="35000"/>
                  </a:schemeClr>
                </a:solidFill>
              </a:rPr>
              <a:t>LHS</a:t>
            </a:r>
            <a:r>
              <a:rPr lang="ja-JP" altLang="en-US">
                <a:solidFill>
                  <a:schemeClr val="tx1">
                    <a:lumMod val="65000"/>
                    <a:lumOff val="35000"/>
                  </a:schemeClr>
                </a:solidFill>
              </a:rPr>
              <a:t>結果の確認</a:t>
            </a:r>
            <a:r>
              <a:rPr lang="ja-JP" altLang="en-US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r>
              <a:rPr lang="en-US" altLang="ja-JP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lang="ja-JP" altLang="en-US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変数</a:t>
            </a:r>
            <a:r>
              <a:rPr lang="en-US" altLang="ja-JP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1 vs </a:t>
            </a:r>
            <a:r>
              <a:rPr lang="ja-JP" altLang="en-US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変数</a:t>
            </a:r>
            <a:r>
              <a:rPr lang="en-US" altLang="ja-JP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2)</a:t>
            </a:r>
            <a:endParaRPr lang="ja-JP" altLang="en-US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98179163203885"/>
          <c:y val="0.11697248153259193"/>
          <c:w val="0.7640826560365106"/>
          <c:h val="0.77761701436804931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xVal>
            <c:numRef>
              <c:f>LHS!$AQ$5:$AQ$34</c:f>
              <c:numCache>
                <c:formatCode>0.0000_ </c:formatCode>
                <c:ptCount val="30"/>
                <c:pt idx="0">
                  <c:v>-0.10364333894937899</c:v>
                </c:pt>
                <c:pt idx="1">
                  <c:v>6.7448975019608198E-2</c:v>
                </c:pt>
                <c:pt idx="2">
                  <c:v>0.21280452341849843</c:v>
                </c:pt>
                <c:pt idx="3">
                  <c:v>-6.7448975019608198E-2</c:v>
                </c:pt>
                <c:pt idx="4">
                  <c:v>0.10364333894937899</c:v>
                </c:pt>
                <c:pt idx="5">
                  <c:v>-5.7296754849546376E-2</c:v>
                </c:pt>
                <c:pt idx="6">
                  <c:v>3.8532046640756788E-2</c:v>
                </c:pt>
                <c:pt idx="7">
                  <c:v>-4.7704042848944361E-2</c:v>
                </c:pt>
                <c:pt idx="8">
                  <c:v>-0.16448536269514727</c:v>
                </c:pt>
                <c:pt idx="9">
                  <c:v>-2.1042839424792469E-2</c:v>
                </c:pt>
                <c:pt idx="10">
                  <c:v>-4.1789297816453809E-3</c:v>
                </c:pt>
                <c:pt idx="11">
                  <c:v>-0.21280452341849843</c:v>
                </c:pt>
                <c:pt idx="12">
                  <c:v>-0.11918161716813945</c:v>
                </c:pt>
                <c:pt idx="13">
                  <c:v>1.2566134685507416E-2</c:v>
                </c:pt>
                <c:pt idx="14">
                  <c:v>-7.8350037538977457E-2</c:v>
                </c:pt>
                <c:pt idx="15">
                  <c:v>-9.0273479164386383E-2</c:v>
                </c:pt>
                <c:pt idx="16">
                  <c:v>-3.8532046640756788E-2</c:v>
                </c:pt>
                <c:pt idx="17">
                  <c:v>-2.967378382598982E-2</c:v>
                </c:pt>
                <c:pt idx="18">
                  <c:v>4.7704042848944361E-2</c:v>
                </c:pt>
                <c:pt idx="19">
                  <c:v>0.13829941271006371</c:v>
                </c:pt>
                <c:pt idx="20">
                  <c:v>5.7296754849546376E-2</c:v>
                </c:pt>
                <c:pt idx="21">
                  <c:v>9.0273479164386383E-2</c:v>
                </c:pt>
                <c:pt idx="22">
                  <c:v>0.11918161716813945</c:v>
                </c:pt>
                <c:pt idx="23">
                  <c:v>4.178929781645367E-3</c:v>
                </c:pt>
                <c:pt idx="24">
                  <c:v>2.967378382598982E-2</c:v>
                </c:pt>
                <c:pt idx="25">
                  <c:v>2.1042839424792487E-2</c:v>
                </c:pt>
                <c:pt idx="26">
                  <c:v>7.8350037538977457E-2</c:v>
                </c:pt>
                <c:pt idx="27">
                  <c:v>-1.2566134685507402E-2</c:v>
                </c:pt>
                <c:pt idx="28">
                  <c:v>0.16448536269514716</c:v>
                </c:pt>
                <c:pt idx="29">
                  <c:v>-0.13829941271006393</c:v>
                </c:pt>
              </c:numCache>
            </c:numRef>
          </c:xVal>
          <c:yVal>
            <c:numRef>
              <c:f>LHS!$AR$5:$AR$34</c:f>
              <c:numCache>
                <c:formatCode>0.0000_ </c:formatCode>
                <c:ptCount val="30"/>
                <c:pt idx="0">
                  <c:v>-0.42560904683699685</c:v>
                </c:pt>
                <c:pt idx="1">
                  <c:v>-0.27659882542012787</c:v>
                </c:pt>
                <c:pt idx="2">
                  <c:v>-0.20728667789875799</c:v>
                </c:pt>
                <c:pt idx="3">
                  <c:v>0.20728667789875799</c:v>
                </c:pt>
                <c:pt idx="4">
                  <c:v>0.18054695832877277</c:v>
                </c:pt>
                <c:pt idx="5">
                  <c:v>-0.11459350969909275</c:v>
                </c:pt>
                <c:pt idx="6">
                  <c:v>8.357859563290734E-3</c:v>
                </c:pt>
                <c:pt idx="7">
                  <c:v>0.32897072539029432</c:v>
                </c:pt>
                <c:pt idx="8">
                  <c:v>-9.5408085697888723E-2</c:v>
                </c:pt>
                <c:pt idx="9">
                  <c:v>9.5408085697888723E-2</c:v>
                </c:pt>
                <c:pt idx="10">
                  <c:v>-0.32897072539029454</c:v>
                </c:pt>
                <c:pt idx="11">
                  <c:v>0.2383632343362789</c:v>
                </c:pt>
                <c:pt idx="12">
                  <c:v>4.2085678849584973E-2</c:v>
                </c:pt>
                <c:pt idx="13">
                  <c:v>-5.9347567651979641E-2</c:v>
                </c:pt>
                <c:pt idx="14">
                  <c:v>-8.3578595632907617E-3</c:v>
                </c:pt>
                <c:pt idx="15">
                  <c:v>-2.5132269371014804E-2</c:v>
                </c:pt>
                <c:pt idx="16">
                  <c:v>-0.2383632343362789</c:v>
                </c:pt>
                <c:pt idx="17">
                  <c:v>0.27659882542012743</c:v>
                </c:pt>
                <c:pt idx="18">
                  <c:v>-4.2085678849584938E-2</c:v>
                </c:pt>
                <c:pt idx="19">
                  <c:v>0.1348979500392164</c:v>
                </c:pt>
                <c:pt idx="20">
                  <c:v>0.11459350969909275</c:v>
                </c:pt>
                <c:pt idx="21">
                  <c:v>0.15670007507795491</c:v>
                </c:pt>
                <c:pt idx="22">
                  <c:v>0.42560904683699685</c:v>
                </c:pt>
                <c:pt idx="23">
                  <c:v>7.7064093281513577E-2</c:v>
                </c:pt>
                <c:pt idx="24">
                  <c:v>5.9347567651979641E-2</c:v>
                </c:pt>
                <c:pt idx="25">
                  <c:v>-7.7064093281513577E-2</c:v>
                </c:pt>
                <c:pt idx="26">
                  <c:v>2.5132269371014832E-2</c:v>
                </c:pt>
                <c:pt idx="27">
                  <c:v>-0.1348979500392164</c:v>
                </c:pt>
                <c:pt idx="28">
                  <c:v>-0.18054695832877277</c:v>
                </c:pt>
                <c:pt idx="29">
                  <c:v>-0.15670007507795491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00864"/>
        <c:axId val="160305536"/>
      </c:scatterChart>
      <c:valAx>
        <c:axId val="135700864"/>
        <c:scaling>
          <c:orientation val="minMax"/>
          <c:max val="0.5"/>
          <c:min val="-0.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確率変数１</a:t>
                </a:r>
              </a:p>
            </c:rich>
          </c:tx>
          <c:layout/>
          <c:overlay val="0"/>
        </c:title>
        <c:numFmt formatCode="0.00_ " sourceLinked="0"/>
        <c:majorTickMark val="out"/>
        <c:minorTickMark val="none"/>
        <c:tickLblPos val="nextTo"/>
        <c:crossAx val="160305536"/>
        <c:crossesAt val="-0.5"/>
        <c:crossBetween val="midCat"/>
        <c:majorUnit val="0.1"/>
      </c:valAx>
      <c:valAx>
        <c:axId val="160305536"/>
        <c:scaling>
          <c:orientation val="minMax"/>
          <c:max val="0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確率変数</a:t>
                </a:r>
                <a:r>
                  <a:rPr lang="en-US" altLang="ja-JP"/>
                  <a:t>2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out"/>
        <c:minorTickMark val="none"/>
        <c:tickLblPos val="nextTo"/>
        <c:crossAx val="135700864"/>
        <c:crossesAt val="-0.5"/>
        <c:crossBetween val="midCat"/>
        <c:majorUnit val="0.1"/>
        <c:minorUnit val="1.0000000000000002E-2"/>
      </c:valAx>
      <c:spPr>
        <a:ln>
          <a:solidFill>
            <a:schemeClr val="tx1">
              <a:lumMod val="75000"/>
              <a:lumOff val="2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>
                <a:solidFill>
                  <a:schemeClr val="tx1">
                    <a:lumMod val="65000"/>
                    <a:lumOff val="35000"/>
                  </a:schemeClr>
                </a:solidFill>
              </a:rPr>
              <a:t>LHS</a:t>
            </a:r>
            <a:r>
              <a:rPr lang="ja-JP" altLang="en-US">
                <a:solidFill>
                  <a:schemeClr val="tx1">
                    <a:lumMod val="65000"/>
                    <a:lumOff val="35000"/>
                  </a:schemeClr>
                </a:solidFill>
              </a:rPr>
              <a:t>結果の確認</a:t>
            </a:r>
            <a:r>
              <a:rPr lang="ja-JP" altLang="en-US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r>
              <a:rPr lang="en-US" altLang="ja-JP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lang="ja-JP" altLang="en-US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変数</a:t>
            </a:r>
            <a:r>
              <a:rPr lang="en-US" altLang="ja-JP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1 vs </a:t>
            </a:r>
            <a:r>
              <a:rPr lang="ja-JP" altLang="en-US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変数</a:t>
            </a:r>
            <a:r>
              <a:rPr lang="en-US" altLang="ja-JP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2)</a:t>
            </a:r>
            <a:endParaRPr lang="ja-JP" altLang="en-US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98179163203885"/>
          <c:y val="0.11697248153259193"/>
          <c:w val="0.7640826560365106"/>
          <c:h val="0.77761701436804931"/>
        </c:manualLayout>
      </c:layout>
      <c:scatterChart>
        <c:scatterStyle val="lineMarker"/>
        <c:varyColors val="0"/>
        <c:ser>
          <c:idx val="1"/>
          <c:order val="0"/>
          <c:tx>
            <c:v>Data</c:v>
          </c:tx>
          <c:spPr>
            <a:ln w="19050">
              <a:noFill/>
            </a:ln>
          </c:spPr>
          <c:xVal>
            <c:numRef>
              <c:f>LHS!$F$5:$F$34</c:f>
              <c:numCache>
                <c:formatCode>General</c:formatCode>
                <c:ptCount val="30"/>
                <c:pt idx="0">
                  <c:v>5</c:v>
                </c:pt>
                <c:pt idx="1">
                  <c:v>23</c:v>
                </c:pt>
                <c:pt idx="2">
                  <c:v>30</c:v>
                </c:pt>
                <c:pt idx="3">
                  <c:v>8</c:v>
                </c:pt>
                <c:pt idx="4">
                  <c:v>26</c:v>
                </c:pt>
                <c:pt idx="5">
                  <c:v>9</c:v>
                </c:pt>
                <c:pt idx="6">
                  <c:v>20</c:v>
                </c:pt>
                <c:pt idx="7">
                  <c:v>10</c:v>
                </c:pt>
                <c:pt idx="8">
                  <c:v>2</c:v>
                </c:pt>
                <c:pt idx="9">
                  <c:v>13</c:v>
                </c:pt>
                <c:pt idx="10">
                  <c:v>15</c:v>
                </c:pt>
                <c:pt idx="11">
                  <c:v>1</c:v>
                </c:pt>
                <c:pt idx="12">
                  <c:v>4</c:v>
                </c:pt>
                <c:pt idx="13">
                  <c:v>17</c:v>
                </c:pt>
                <c:pt idx="14">
                  <c:v>7</c:v>
                </c:pt>
                <c:pt idx="15">
                  <c:v>6</c:v>
                </c:pt>
                <c:pt idx="16">
                  <c:v>11</c:v>
                </c:pt>
                <c:pt idx="17">
                  <c:v>12</c:v>
                </c:pt>
                <c:pt idx="18">
                  <c:v>21</c:v>
                </c:pt>
                <c:pt idx="19">
                  <c:v>28</c:v>
                </c:pt>
                <c:pt idx="20">
                  <c:v>22</c:v>
                </c:pt>
                <c:pt idx="21">
                  <c:v>25</c:v>
                </c:pt>
                <c:pt idx="22">
                  <c:v>27</c:v>
                </c:pt>
                <c:pt idx="23">
                  <c:v>16</c:v>
                </c:pt>
                <c:pt idx="24">
                  <c:v>19</c:v>
                </c:pt>
                <c:pt idx="25">
                  <c:v>18</c:v>
                </c:pt>
                <c:pt idx="26">
                  <c:v>24</c:v>
                </c:pt>
                <c:pt idx="27">
                  <c:v>14</c:v>
                </c:pt>
                <c:pt idx="28">
                  <c:v>29</c:v>
                </c:pt>
                <c:pt idx="29">
                  <c:v>3</c:v>
                </c:pt>
              </c:numCache>
            </c:numRef>
          </c:xVal>
          <c:yVal>
            <c:numRef>
              <c:f>LHS!$G$5:$G$34</c:f>
              <c:numCache>
                <c:formatCode>General</c:formatCode>
                <c:ptCount val="3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26</c:v>
                </c:pt>
                <c:pt idx="4">
                  <c:v>25</c:v>
                </c:pt>
                <c:pt idx="5">
                  <c:v>9</c:v>
                </c:pt>
                <c:pt idx="6">
                  <c:v>16</c:v>
                </c:pt>
                <c:pt idx="7">
                  <c:v>29</c:v>
                </c:pt>
                <c:pt idx="8">
                  <c:v>10</c:v>
                </c:pt>
                <c:pt idx="9">
                  <c:v>21</c:v>
                </c:pt>
                <c:pt idx="10">
                  <c:v>2</c:v>
                </c:pt>
                <c:pt idx="11">
                  <c:v>27</c:v>
                </c:pt>
                <c:pt idx="12">
                  <c:v>18</c:v>
                </c:pt>
                <c:pt idx="13">
                  <c:v>12</c:v>
                </c:pt>
                <c:pt idx="14">
                  <c:v>15</c:v>
                </c:pt>
                <c:pt idx="15">
                  <c:v>14</c:v>
                </c:pt>
                <c:pt idx="16">
                  <c:v>4</c:v>
                </c:pt>
                <c:pt idx="17">
                  <c:v>28</c:v>
                </c:pt>
                <c:pt idx="18">
                  <c:v>13</c:v>
                </c:pt>
                <c:pt idx="19">
                  <c:v>23</c:v>
                </c:pt>
                <c:pt idx="20">
                  <c:v>22</c:v>
                </c:pt>
                <c:pt idx="21">
                  <c:v>24</c:v>
                </c:pt>
                <c:pt idx="22">
                  <c:v>30</c:v>
                </c:pt>
                <c:pt idx="23">
                  <c:v>20</c:v>
                </c:pt>
                <c:pt idx="24">
                  <c:v>19</c:v>
                </c:pt>
                <c:pt idx="25">
                  <c:v>11</c:v>
                </c:pt>
                <c:pt idx="26">
                  <c:v>17</c:v>
                </c:pt>
                <c:pt idx="27">
                  <c:v>8</c:v>
                </c:pt>
                <c:pt idx="28">
                  <c:v>6</c:v>
                </c:pt>
                <c:pt idx="29">
                  <c:v>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92288"/>
        <c:axId val="172796928"/>
      </c:scatterChart>
      <c:valAx>
        <c:axId val="172492288"/>
        <c:scaling>
          <c:orientation val="minMax"/>
          <c:max val="3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確率変数１ </a:t>
                </a:r>
                <a:r>
                  <a:rPr lang="en-US" altLang="ja-JP"/>
                  <a:t>- </a:t>
                </a:r>
                <a:r>
                  <a:rPr lang="ja-JP" altLang="en-US"/>
                  <a:t>区間番号</a:t>
                </a: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172796928"/>
        <c:crossesAt val="0"/>
        <c:crossBetween val="midCat"/>
        <c:majorUnit val="5"/>
      </c:valAx>
      <c:valAx>
        <c:axId val="17279692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確率変数</a:t>
                </a:r>
                <a:r>
                  <a:rPr lang="en-US" altLang="ja-JP"/>
                  <a:t>2</a:t>
                </a:r>
                <a:r>
                  <a:rPr lang="ja-JP" altLang="en-US" baseline="0"/>
                  <a:t> </a:t>
                </a:r>
                <a:r>
                  <a:rPr lang="en-US" altLang="ja-JP" baseline="0"/>
                  <a:t>- </a:t>
                </a:r>
                <a:r>
                  <a:rPr lang="ja-JP" altLang="en-US" baseline="0"/>
                  <a:t>区間番号</a:t>
                </a:r>
                <a:endParaRPr lang="ja-JP" altLang="en-US"/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172492288"/>
        <c:crossesAt val="-0.5"/>
        <c:crossBetween val="midCat"/>
        <c:majorUnit val="5"/>
        <c:minorUnit val="1.0000000000000002E-2"/>
      </c:valAx>
      <c:spPr>
        <a:ln>
          <a:solidFill>
            <a:schemeClr val="tx1">
              <a:lumMod val="75000"/>
              <a:lumOff val="2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59845568521731E-2"/>
          <c:y val="3.0686616672449603E-2"/>
          <c:w val="0.85638664091310612"/>
          <c:h val="0.79439966829458764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Fig!$A$7:$A$27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Fig!$B$7:$B$27</c:f>
              <c:numCache>
                <c:formatCode>0.000_ </c:formatCode>
                <c:ptCount val="21"/>
                <c:pt idx="0">
                  <c:v>5.140929987637018E-3</c:v>
                </c:pt>
                <c:pt idx="1">
                  <c:v>1.477282803979336E-2</c:v>
                </c:pt>
                <c:pt idx="2">
                  <c:v>3.7986620079324775E-2</c:v>
                </c:pt>
                <c:pt idx="3">
                  <c:v>8.7406296979031614E-2</c:v>
                </c:pt>
                <c:pt idx="4">
                  <c:v>0.17996988837729355</c:v>
                </c:pt>
                <c:pt idx="5">
                  <c:v>0.33159046264249559</c:v>
                </c:pt>
                <c:pt idx="6">
                  <c:v>0.54670024891997859</c:v>
                </c:pt>
                <c:pt idx="7">
                  <c:v>0.80656908173047781</c:v>
                </c:pt>
                <c:pt idx="8">
                  <c:v>1.0648266850745076</c:v>
                </c:pt>
                <c:pt idx="9">
                  <c:v>1.2579440923099774</c:v>
                </c:pt>
                <c:pt idx="10">
                  <c:v>1.329807601338109</c:v>
                </c:pt>
                <c:pt idx="11">
                  <c:v>1.2579440923099772</c:v>
                </c:pt>
                <c:pt idx="12">
                  <c:v>1.0648266850745076</c:v>
                </c:pt>
                <c:pt idx="13">
                  <c:v>0.80656908173047781</c:v>
                </c:pt>
                <c:pt idx="14">
                  <c:v>0.54670024891997904</c:v>
                </c:pt>
                <c:pt idx="15">
                  <c:v>0.33159046264249559</c:v>
                </c:pt>
                <c:pt idx="16">
                  <c:v>0.17996988837729336</c:v>
                </c:pt>
                <c:pt idx="17">
                  <c:v>8.7406296979031614E-2</c:v>
                </c:pt>
                <c:pt idx="18">
                  <c:v>3.7986620079324775E-2</c:v>
                </c:pt>
                <c:pt idx="19">
                  <c:v>1.477282803979336E-2</c:v>
                </c:pt>
                <c:pt idx="20">
                  <c:v>5.140929987637018E-3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61248"/>
        <c:axId val="134662784"/>
      </c:scatterChart>
      <c:valAx>
        <c:axId val="13466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662784"/>
        <c:crosses val="autoZero"/>
        <c:crossBetween val="midCat"/>
      </c:valAx>
      <c:valAx>
        <c:axId val="134662784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346612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59845568521731E-2"/>
          <c:y val="4.9223561763536768E-2"/>
          <c:w val="0.63821121758960542"/>
          <c:h val="0.6615510665595638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Fig!$A$10:$A$14</c:f>
              <c:numCache>
                <c:formatCode>General</c:formatCode>
                <c:ptCount val="5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</c:numCache>
            </c:numRef>
          </c:xVal>
          <c:yVal>
            <c:numRef>
              <c:f>Fig!$B$10:$B$14</c:f>
              <c:numCache>
                <c:formatCode>0.000_ </c:formatCode>
                <c:ptCount val="5"/>
                <c:pt idx="0">
                  <c:v>8.7406296979031614E-2</c:v>
                </c:pt>
                <c:pt idx="1">
                  <c:v>0.17996988837729355</c:v>
                </c:pt>
                <c:pt idx="2">
                  <c:v>0.33159046264249559</c:v>
                </c:pt>
                <c:pt idx="3">
                  <c:v>0.54670024891997859</c:v>
                </c:pt>
                <c:pt idx="4">
                  <c:v>0.80656908173047781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16896"/>
        <c:axId val="134818432"/>
      </c:scatterChart>
      <c:valAx>
        <c:axId val="13481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818432"/>
        <c:crosses val="autoZero"/>
        <c:crossBetween val="midCat"/>
      </c:valAx>
      <c:valAx>
        <c:axId val="13481843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348168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59845568521731E-2"/>
          <c:y val="3.0686616672449603E-2"/>
          <c:w val="0.85638664091310612"/>
          <c:h val="0.79439966829458764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Fig!$A$7:$A$27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Fig!$B$7:$B$27</c:f>
              <c:numCache>
                <c:formatCode>0.000_ </c:formatCode>
                <c:ptCount val="21"/>
                <c:pt idx="0">
                  <c:v>5.140929987637018E-3</c:v>
                </c:pt>
                <c:pt idx="1">
                  <c:v>1.477282803979336E-2</c:v>
                </c:pt>
                <c:pt idx="2">
                  <c:v>3.7986620079324775E-2</c:v>
                </c:pt>
                <c:pt idx="3">
                  <c:v>8.7406296979031614E-2</c:v>
                </c:pt>
                <c:pt idx="4">
                  <c:v>0.17996988837729355</c:v>
                </c:pt>
                <c:pt idx="5">
                  <c:v>0.33159046264249559</c:v>
                </c:pt>
                <c:pt idx="6">
                  <c:v>0.54670024891997859</c:v>
                </c:pt>
                <c:pt idx="7">
                  <c:v>0.80656908173047781</c:v>
                </c:pt>
                <c:pt idx="8">
                  <c:v>1.0648266850745076</c:v>
                </c:pt>
                <c:pt idx="9">
                  <c:v>1.2579440923099774</c:v>
                </c:pt>
                <c:pt idx="10">
                  <c:v>1.329807601338109</c:v>
                </c:pt>
                <c:pt idx="11">
                  <c:v>1.2579440923099772</c:v>
                </c:pt>
                <c:pt idx="12">
                  <c:v>1.0648266850745076</c:v>
                </c:pt>
                <c:pt idx="13">
                  <c:v>0.80656908173047781</c:v>
                </c:pt>
                <c:pt idx="14">
                  <c:v>0.54670024891997904</c:v>
                </c:pt>
                <c:pt idx="15">
                  <c:v>0.33159046264249559</c:v>
                </c:pt>
                <c:pt idx="16">
                  <c:v>0.17996988837729336</c:v>
                </c:pt>
                <c:pt idx="17">
                  <c:v>8.7406296979031614E-2</c:v>
                </c:pt>
                <c:pt idx="18">
                  <c:v>3.7986620079324775E-2</c:v>
                </c:pt>
                <c:pt idx="19">
                  <c:v>1.477282803979336E-2</c:v>
                </c:pt>
                <c:pt idx="20">
                  <c:v>5.140929987637018E-3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55520"/>
        <c:axId val="126957056"/>
      </c:scatterChart>
      <c:valAx>
        <c:axId val="126955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957056"/>
        <c:crosses val="autoZero"/>
        <c:crossBetween val="midCat"/>
      </c:valAx>
      <c:valAx>
        <c:axId val="12695705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1269555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38100</xdr:rowOff>
    </xdr:from>
    <xdr:to>
      <xdr:col>2</xdr:col>
      <xdr:colOff>619125</xdr:colOff>
      <xdr:row>7</xdr:row>
      <xdr:rowOff>180975</xdr:rowOff>
    </xdr:to>
    <xdr:sp macro="[0]!MakeRandomData" textlink="">
      <xdr:nvSpPr>
        <xdr:cNvPr id="3" name="テキスト ボックス 2"/>
        <xdr:cNvSpPr txBox="1"/>
      </xdr:nvSpPr>
      <xdr:spPr>
        <a:xfrm>
          <a:off x="95250" y="1552575"/>
          <a:ext cx="1257300" cy="381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LHS </a:t>
          </a:r>
          <a:r>
            <a:rPr kumimoji="1" lang="ja-JP" altLang="en-US" sz="1100"/>
            <a:t>実行</a:t>
          </a:r>
        </a:p>
      </xdr:txBody>
    </xdr:sp>
    <xdr:clientData/>
  </xdr:twoCellAnchor>
  <xdr:twoCellAnchor editAs="oneCell">
    <xdr:from>
      <xdr:col>5</xdr:col>
      <xdr:colOff>323850</xdr:colOff>
      <xdr:row>36</xdr:row>
      <xdr:rowOff>9525</xdr:rowOff>
    </xdr:from>
    <xdr:to>
      <xdr:col>14</xdr:col>
      <xdr:colOff>390525</xdr:colOff>
      <xdr:row>52</xdr:row>
      <xdr:rowOff>38100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8667750"/>
          <a:ext cx="6238875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114300</xdr:colOff>
      <xdr:row>5</xdr:row>
      <xdr:rowOff>57150</xdr:rowOff>
    </xdr:from>
    <xdr:to>
      <xdr:col>38</xdr:col>
      <xdr:colOff>409575</xdr:colOff>
      <xdr:row>22</xdr:row>
      <xdr:rowOff>28575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0" y="1333500"/>
          <a:ext cx="5095875" cy="401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114301</xdr:colOff>
      <xdr:row>22</xdr:row>
      <xdr:rowOff>38101</xdr:rowOff>
    </xdr:from>
    <xdr:to>
      <xdr:col>38</xdr:col>
      <xdr:colOff>438150</xdr:colOff>
      <xdr:row>34</xdr:row>
      <xdr:rowOff>83152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1" y="5362576"/>
          <a:ext cx="5124449" cy="2902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60</xdr:col>
      <xdr:colOff>314324</xdr:colOff>
      <xdr:row>3</xdr:row>
      <xdr:rowOff>0</xdr:rowOff>
    </xdr:from>
    <xdr:to>
      <xdr:col>68</xdr:col>
      <xdr:colOff>152399</xdr:colOff>
      <xdr:row>22</xdr:row>
      <xdr:rowOff>95250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9525</xdr:colOff>
      <xdr:row>7</xdr:row>
      <xdr:rowOff>228600</xdr:rowOff>
    </xdr:from>
    <xdr:to>
      <xdr:col>52</xdr:col>
      <xdr:colOff>0</xdr:colOff>
      <xdr:row>9</xdr:row>
      <xdr:rowOff>0</xdr:rowOff>
    </xdr:to>
    <xdr:sp macro="" textlink="">
      <xdr:nvSpPr>
        <xdr:cNvPr id="10" name="正方形/長方形 9"/>
        <xdr:cNvSpPr/>
      </xdr:nvSpPr>
      <xdr:spPr>
        <a:xfrm>
          <a:off x="27517725" y="1981200"/>
          <a:ext cx="7534275" cy="247650"/>
        </a:xfrm>
        <a:prstGeom prst="rect">
          <a:avLst/>
        </a:prstGeom>
        <a:noFill/>
        <a:ln w="25400">
          <a:solidFill>
            <a:srgbClr val="FF0000">
              <a:alpha val="98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142875</xdr:colOff>
      <xdr:row>9</xdr:row>
      <xdr:rowOff>66675</xdr:rowOff>
    </xdr:from>
    <xdr:to>
      <xdr:col>51</xdr:col>
      <xdr:colOff>676275</xdr:colOff>
      <xdr:row>11</xdr:row>
      <xdr:rowOff>171450</xdr:rowOff>
    </xdr:to>
    <xdr:sp macro="" textlink="">
      <xdr:nvSpPr>
        <xdr:cNvPr id="11" name="テキスト ボックス 10"/>
        <xdr:cNvSpPr txBox="1"/>
      </xdr:nvSpPr>
      <xdr:spPr>
        <a:xfrm>
          <a:off x="31080075" y="2295525"/>
          <a:ext cx="39624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各々が個別の確率分布に従う</a:t>
          </a:r>
          <a:r>
            <a:rPr kumimoji="1" lang="en-US" altLang="ja-JP" sz="1100">
              <a:solidFill>
                <a:srgbClr val="FF0000"/>
              </a:solidFill>
            </a:rPr>
            <a:t>10</a:t>
          </a:r>
          <a:r>
            <a:rPr kumimoji="1" lang="ja-JP" altLang="en-US" sz="1100">
              <a:solidFill>
                <a:srgbClr val="FF0000"/>
              </a:solidFill>
            </a:rPr>
            <a:t>個の変数の組が得られた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 baseline="0">
              <a:solidFill>
                <a:srgbClr val="FF0000"/>
              </a:solidFill>
            </a:rPr>
            <a:t>(</a:t>
          </a:r>
          <a:r>
            <a:rPr kumimoji="1" lang="ja-JP" altLang="en-US" sz="1100" baseline="0">
              <a:solidFill>
                <a:srgbClr val="FF0000"/>
              </a:solidFill>
            </a:rPr>
            <a:t>モンテカルロ法よりも計算コストが少ない</a:t>
          </a:r>
          <a:r>
            <a:rPr kumimoji="1" lang="en-US" altLang="ja-JP" sz="1100" baseline="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676275</xdr:colOff>
      <xdr:row>3</xdr:row>
      <xdr:rowOff>228600</xdr:rowOff>
    </xdr:from>
    <xdr:to>
      <xdr:col>15</xdr:col>
      <xdr:colOff>0</xdr:colOff>
      <xdr:row>33</xdr:row>
      <xdr:rowOff>228600</xdr:rowOff>
    </xdr:to>
    <xdr:sp macro="" textlink="">
      <xdr:nvSpPr>
        <xdr:cNvPr id="2" name="正方形/長方形 1"/>
        <xdr:cNvSpPr/>
      </xdr:nvSpPr>
      <xdr:spPr>
        <a:xfrm>
          <a:off x="2781300" y="1028700"/>
          <a:ext cx="6867525" cy="71437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676276</xdr:colOff>
      <xdr:row>7</xdr:row>
      <xdr:rowOff>180974</xdr:rowOff>
    </xdr:from>
    <xdr:to>
      <xdr:col>4</xdr:col>
      <xdr:colOff>647704</xdr:colOff>
      <xdr:row>10</xdr:row>
      <xdr:rowOff>2</xdr:rowOff>
    </xdr:to>
    <xdr:cxnSp macro="">
      <xdr:nvCxnSpPr>
        <xdr:cNvPr id="7" name="カギ線コネクタ 6"/>
        <xdr:cNvCxnSpPr>
          <a:stCxn id="3" idx="2"/>
        </xdr:cNvCxnSpPr>
      </xdr:nvCxnSpPr>
      <xdr:spPr>
        <a:xfrm rot="16200000" flipH="1">
          <a:off x="1471613" y="1185862"/>
          <a:ext cx="533403" cy="2028828"/>
        </a:xfrm>
        <a:prstGeom prst="bentConnector2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66675</xdr:colOff>
      <xdr:row>10</xdr:row>
      <xdr:rowOff>47625</xdr:rowOff>
    </xdr:from>
    <xdr:ext cx="2809875" cy="564385"/>
    <xdr:sp macro="" textlink="">
      <xdr:nvSpPr>
        <xdr:cNvPr id="18" name="テキスト ボックス 17"/>
        <xdr:cNvSpPr txBox="1"/>
      </xdr:nvSpPr>
      <xdr:spPr>
        <a:xfrm>
          <a:off x="114300" y="2514600"/>
          <a:ext cx="2809875" cy="564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ボタンを押すと赤枠部分が更新される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ここだけマクロ処理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60</xdr:col>
      <xdr:colOff>314325</xdr:colOff>
      <xdr:row>22</xdr:row>
      <xdr:rowOff>85725</xdr:rowOff>
    </xdr:from>
    <xdr:to>
      <xdr:col>68</xdr:col>
      <xdr:colOff>152400</xdr:colOff>
      <xdr:row>41</xdr:row>
      <xdr:rowOff>180975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68</xdr:col>
      <xdr:colOff>142875</xdr:colOff>
      <xdr:row>3</xdr:row>
      <xdr:rowOff>0</xdr:rowOff>
    </xdr:from>
    <xdr:to>
      <xdr:col>75</xdr:col>
      <xdr:colOff>666750</xdr:colOff>
      <xdr:row>22</xdr:row>
      <xdr:rowOff>95250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68</xdr:col>
      <xdr:colOff>142875</xdr:colOff>
      <xdr:row>22</xdr:row>
      <xdr:rowOff>85725</xdr:rowOff>
    </xdr:from>
    <xdr:to>
      <xdr:col>75</xdr:col>
      <xdr:colOff>666750</xdr:colOff>
      <xdr:row>41</xdr:row>
      <xdr:rowOff>180975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685799</xdr:colOff>
      <xdr:row>3</xdr:row>
      <xdr:rowOff>0</xdr:rowOff>
    </xdr:from>
    <xdr:to>
      <xdr:col>15</xdr:col>
      <xdr:colOff>39686</xdr:colOff>
      <xdr:row>20</xdr:row>
      <xdr:rowOff>90487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17</xdr:row>
      <xdr:rowOff>85725</xdr:rowOff>
    </xdr:from>
    <xdr:to>
      <xdr:col>13</xdr:col>
      <xdr:colOff>419100</xdr:colOff>
      <xdr:row>17</xdr:row>
      <xdr:rowOff>85725</xdr:rowOff>
    </xdr:to>
    <xdr:cxnSp macro="">
      <xdr:nvCxnSpPr>
        <xdr:cNvPr id="4" name="直線矢印コネクタ 3"/>
        <xdr:cNvCxnSpPr/>
      </xdr:nvCxnSpPr>
      <xdr:spPr>
        <a:xfrm>
          <a:off x="7553325" y="4133850"/>
          <a:ext cx="55435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253562</xdr:colOff>
      <xdr:row>4</xdr:row>
      <xdr:rowOff>47625</xdr:rowOff>
    </xdr:from>
    <xdr:to>
      <xdr:col>9</xdr:col>
      <xdr:colOff>253562</xdr:colOff>
      <xdr:row>17</xdr:row>
      <xdr:rowOff>76200</xdr:rowOff>
    </xdr:to>
    <xdr:cxnSp macro="">
      <xdr:nvCxnSpPr>
        <xdr:cNvPr id="8" name="直線コネクタ 7"/>
        <xdr:cNvCxnSpPr/>
      </xdr:nvCxnSpPr>
      <xdr:spPr>
        <a:xfrm>
          <a:off x="10152993" y="993556"/>
          <a:ext cx="0" cy="310285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604344</xdr:colOff>
      <xdr:row>5</xdr:row>
      <xdr:rowOff>144517</xdr:rowOff>
    </xdr:from>
    <xdr:to>
      <xdr:col>8</xdr:col>
      <xdr:colOff>604344</xdr:colOff>
      <xdr:row>17</xdr:row>
      <xdr:rowOff>94265</xdr:rowOff>
    </xdr:to>
    <xdr:cxnSp macro="">
      <xdr:nvCxnSpPr>
        <xdr:cNvPr id="10" name="直線コネクタ 9"/>
        <xdr:cNvCxnSpPr/>
      </xdr:nvCxnSpPr>
      <xdr:spPr>
        <a:xfrm>
          <a:off x="9820603" y="1326931"/>
          <a:ext cx="0" cy="278754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585951</xdr:colOff>
      <xdr:row>5</xdr:row>
      <xdr:rowOff>126124</xdr:rowOff>
    </xdr:from>
    <xdr:to>
      <xdr:col>9</xdr:col>
      <xdr:colOff>585951</xdr:colOff>
      <xdr:row>17</xdr:row>
      <xdr:rowOff>75872</xdr:rowOff>
    </xdr:to>
    <xdr:cxnSp macro="">
      <xdr:nvCxnSpPr>
        <xdr:cNvPr id="12" name="直線コネクタ 11"/>
        <xdr:cNvCxnSpPr/>
      </xdr:nvCxnSpPr>
      <xdr:spPr>
        <a:xfrm>
          <a:off x="10485382" y="1308538"/>
          <a:ext cx="0" cy="278754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177362</xdr:colOff>
      <xdr:row>9</xdr:row>
      <xdr:rowOff>216775</xdr:rowOff>
    </xdr:from>
    <xdr:to>
      <xdr:col>8</xdr:col>
      <xdr:colOff>183931</xdr:colOff>
      <xdr:row>17</xdr:row>
      <xdr:rowOff>85396</xdr:rowOff>
    </xdr:to>
    <xdr:cxnSp macro="">
      <xdr:nvCxnSpPr>
        <xdr:cNvPr id="13" name="直線コネクタ 12"/>
        <xdr:cNvCxnSpPr/>
      </xdr:nvCxnSpPr>
      <xdr:spPr>
        <a:xfrm flipH="1">
          <a:off x="9393621" y="2345120"/>
          <a:ext cx="6569" cy="176048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323194</xdr:colOff>
      <xdr:row>9</xdr:row>
      <xdr:rowOff>211520</xdr:rowOff>
    </xdr:from>
    <xdr:to>
      <xdr:col>10</xdr:col>
      <xdr:colOff>329763</xdr:colOff>
      <xdr:row>17</xdr:row>
      <xdr:rowOff>80141</xdr:rowOff>
    </xdr:to>
    <xdr:cxnSp macro="">
      <xdr:nvCxnSpPr>
        <xdr:cNvPr id="15" name="直線コネクタ 14"/>
        <xdr:cNvCxnSpPr/>
      </xdr:nvCxnSpPr>
      <xdr:spPr>
        <a:xfrm flipH="1">
          <a:off x="10905797" y="2339865"/>
          <a:ext cx="6569" cy="176048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453259</xdr:colOff>
      <xdr:row>14</xdr:row>
      <xdr:rowOff>6568</xdr:rowOff>
    </xdr:from>
    <xdr:ext cx="348237" cy="342786"/>
    <xdr:sp macro="" textlink="">
      <xdr:nvSpPr>
        <xdr:cNvPr id="19" name="テキスト ボックス 18"/>
        <xdr:cNvSpPr txBox="1"/>
      </xdr:nvSpPr>
      <xdr:spPr>
        <a:xfrm>
          <a:off x="8986345" y="3317327"/>
          <a:ext cx="34823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1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8</xdr:col>
      <xdr:colOff>249621</xdr:colOff>
      <xdr:row>14</xdr:row>
      <xdr:rowOff>6569</xdr:rowOff>
    </xdr:from>
    <xdr:ext cx="348237" cy="342786"/>
    <xdr:sp macro="" textlink="">
      <xdr:nvSpPr>
        <xdr:cNvPr id="21" name="テキスト ボックス 20"/>
        <xdr:cNvSpPr txBox="1"/>
      </xdr:nvSpPr>
      <xdr:spPr>
        <a:xfrm>
          <a:off x="9465880" y="3317328"/>
          <a:ext cx="34823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2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8</xdr:col>
      <xdr:colOff>630621</xdr:colOff>
      <xdr:row>14</xdr:row>
      <xdr:rowOff>13138</xdr:rowOff>
    </xdr:from>
    <xdr:ext cx="348237" cy="342786"/>
    <xdr:sp macro="" textlink="">
      <xdr:nvSpPr>
        <xdr:cNvPr id="22" name="テキスト ボックス 21"/>
        <xdr:cNvSpPr txBox="1"/>
      </xdr:nvSpPr>
      <xdr:spPr>
        <a:xfrm>
          <a:off x="9846880" y="3323897"/>
          <a:ext cx="34823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3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9</xdr:col>
      <xdr:colOff>275897</xdr:colOff>
      <xdr:row>14</xdr:row>
      <xdr:rowOff>13138</xdr:rowOff>
    </xdr:from>
    <xdr:ext cx="348237" cy="342786"/>
    <xdr:sp macro="" textlink="">
      <xdr:nvSpPr>
        <xdr:cNvPr id="23" name="テキスト ボックス 22"/>
        <xdr:cNvSpPr txBox="1"/>
      </xdr:nvSpPr>
      <xdr:spPr>
        <a:xfrm>
          <a:off x="10175328" y="3323897"/>
          <a:ext cx="34823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4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9</xdr:col>
      <xdr:colOff>643759</xdr:colOff>
      <xdr:row>14</xdr:row>
      <xdr:rowOff>19708</xdr:rowOff>
    </xdr:from>
    <xdr:ext cx="348237" cy="342786"/>
    <xdr:sp macro="" textlink="">
      <xdr:nvSpPr>
        <xdr:cNvPr id="24" name="テキスト ボックス 23"/>
        <xdr:cNvSpPr txBox="1"/>
      </xdr:nvSpPr>
      <xdr:spPr>
        <a:xfrm>
          <a:off x="10543190" y="3330467"/>
          <a:ext cx="34823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5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10</xdr:col>
      <xdr:colOff>413846</xdr:colOff>
      <xdr:row>14</xdr:row>
      <xdr:rowOff>26277</xdr:rowOff>
    </xdr:from>
    <xdr:ext cx="348237" cy="342786"/>
    <xdr:sp macro="" textlink="">
      <xdr:nvSpPr>
        <xdr:cNvPr id="25" name="テキスト ボックス 24"/>
        <xdr:cNvSpPr txBox="1"/>
      </xdr:nvSpPr>
      <xdr:spPr>
        <a:xfrm>
          <a:off x="10996449" y="3337036"/>
          <a:ext cx="34823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6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8</xdr:col>
      <xdr:colOff>26276</xdr:colOff>
      <xdr:row>17</xdr:row>
      <xdr:rowOff>32844</xdr:rowOff>
    </xdr:from>
    <xdr:ext cx="360483" cy="342786"/>
    <xdr:sp macro="" textlink="">
      <xdr:nvSpPr>
        <xdr:cNvPr id="26" name="テキスト ボックス 25"/>
        <xdr:cNvSpPr txBox="1"/>
      </xdr:nvSpPr>
      <xdr:spPr>
        <a:xfrm>
          <a:off x="9242535" y="4053051"/>
          <a:ext cx="36048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X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1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8</xdr:col>
      <xdr:colOff>453259</xdr:colOff>
      <xdr:row>17</xdr:row>
      <xdr:rowOff>39414</xdr:rowOff>
    </xdr:from>
    <xdr:ext cx="360483" cy="342786"/>
    <xdr:sp macro="" textlink="">
      <xdr:nvSpPr>
        <xdr:cNvPr id="27" name="テキスト ボックス 26"/>
        <xdr:cNvSpPr txBox="1"/>
      </xdr:nvSpPr>
      <xdr:spPr>
        <a:xfrm>
          <a:off x="9669518" y="4059621"/>
          <a:ext cx="36048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X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2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9</xdr:col>
      <xdr:colOff>106418</xdr:colOff>
      <xdr:row>17</xdr:row>
      <xdr:rowOff>40728</xdr:rowOff>
    </xdr:from>
    <xdr:ext cx="360483" cy="342786"/>
    <xdr:sp macro="" textlink="">
      <xdr:nvSpPr>
        <xdr:cNvPr id="28" name="テキスト ボックス 27"/>
        <xdr:cNvSpPr txBox="1"/>
      </xdr:nvSpPr>
      <xdr:spPr>
        <a:xfrm>
          <a:off x="10005849" y="4060935"/>
          <a:ext cx="36048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X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3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9</xdr:col>
      <xdr:colOff>440120</xdr:colOff>
      <xdr:row>17</xdr:row>
      <xdr:rowOff>39414</xdr:rowOff>
    </xdr:from>
    <xdr:ext cx="360483" cy="342786"/>
    <xdr:sp macro="" textlink="">
      <xdr:nvSpPr>
        <xdr:cNvPr id="29" name="テキスト ボックス 28"/>
        <xdr:cNvSpPr txBox="1"/>
      </xdr:nvSpPr>
      <xdr:spPr>
        <a:xfrm>
          <a:off x="10339551" y="4059621"/>
          <a:ext cx="36048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X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4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10</xdr:col>
      <xdr:colOff>177363</xdr:colOff>
      <xdr:row>17</xdr:row>
      <xdr:rowOff>45983</xdr:rowOff>
    </xdr:from>
    <xdr:ext cx="360483" cy="342786"/>
    <xdr:sp macro="" textlink="">
      <xdr:nvSpPr>
        <xdr:cNvPr id="30" name="テキスト ボックス 29"/>
        <xdr:cNvSpPr txBox="1"/>
      </xdr:nvSpPr>
      <xdr:spPr>
        <a:xfrm>
          <a:off x="10759966" y="4066190"/>
          <a:ext cx="36048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X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5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10</xdr:col>
      <xdr:colOff>592521</xdr:colOff>
      <xdr:row>10</xdr:row>
      <xdr:rowOff>102475</xdr:rowOff>
    </xdr:from>
    <xdr:ext cx="2203232" cy="435697"/>
    <xdr:sp macro="" textlink="">
      <xdr:nvSpPr>
        <xdr:cNvPr id="31" name="テキスト ボックス 30"/>
        <xdr:cNvSpPr txBox="1"/>
      </xdr:nvSpPr>
      <xdr:spPr>
        <a:xfrm>
          <a:off x="11212896" y="2483725"/>
          <a:ext cx="2203232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chemeClr val="tx1">
                  <a:lumMod val="75000"/>
                  <a:lumOff val="25000"/>
                </a:schemeClr>
              </a:solidFill>
            </a:rPr>
            <a:t>面積 </a:t>
          </a:r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1</a:t>
          </a:r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=S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2</a:t>
          </a:r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=S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3</a:t>
          </a:r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=S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4</a:t>
          </a:r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=S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5</a:t>
          </a:r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=S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6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9</xdr:col>
      <xdr:colOff>604344</xdr:colOff>
      <xdr:row>4</xdr:row>
      <xdr:rowOff>157655</xdr:rowOff>
    </xdr:from>
    <xdr:ext cx="1738040" cy="435697"/>
    <xdr:sp macro="" textlink="">
      <xdr:nvSpPr>
        <xdr:cNvPr id="32" name="テキスト ボックス 31"/>
        <xdr:cNvSpPr txBox="1"/>
      </xdr:nvSpPr>
      <xdr:spPr>
        <a:xfrm>
          <a:off x="10503775" y="1103586"/>
          <a:ext cx="1738040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0070C0"/>
              </a:solidFill>
            </a:rPr>
            <a:t>確率密度分布 </a:t>
          </a:r>
          <a:r>
            <a:rPr kumimoji="1" lang="en-US" altLang="ja-JP" sz="1600">
              <a:solidFill>
                <a:srgbClr val="0070C0"/>
              </a:solidFill>
            </a:rPr>
            <a:t>f(x)</a:t>
          </a:r>
          <a:endParaRPr kumimoji="1" lang="ja-JP" altLang="en-US" sz="1600" baseline="-25000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341586</xdr:colOff>
      <xdr:row>16</xdr:row>
      <xdr:rowOff>105104</xdr:rowOff>
    </xdr:from>
    <xdr:ext cx="683905" cy="435697"/>
    <xdr:sp macro="" textlink="">
      <xdr:nvSpPr>
        <xdr:cNvPr id="33" name="テキスト ボックス 32"/>
        <xdr:cNvSpPr txBox="1"/>
      </xdr:nvSpPr>
      <xdr:spPr>
        <a:xfrm>
          <a:off x="12973707" y="3888828"/>
          <a:ext cx="683905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0070C0"/>
              </a:solidFill>
            </a:rPr>
            <a:t>変数</a:t>
          </a:r>
          <a:r>
            <a:rPr kumimoji="1" lang="en-US" altLang="ja-JP" sz="1600">
              <a:solidFill>
                <a:srgbClr val="0070C0"/>
              </a:solidFill>
            </a:rPr>
            <a:t>x</a:t>
          </a:r>
          <a:endParaRPr kumimoji="1" lang="ja-JP" altLang="en-US" sz="1600" baseline="-25000">
            <a:solidFill>
              <a:srgbClr val="0070C0"/>
            </a:solidFill>
          </a:endParaRPr>
        </a:p>
      </xdr:txBody>
    </xdr:sp>
    <xdr:clientData/>
  </xdr:oneCellAnchor>
  <xdr:twoCellAnchor>
    <xdr:from>
      <xdr:col>15</xdr:col>
      <xdr:colOff>52551</xdr:colOff>
      <xdr:row>3</xdr:row>
      <xdr:rowOff>13138</xdr:rowOff>
    </xdr:from>
    <xdr:to>
      <xdr:col>25</xdr:col>
      <xdr:colOff>89611</xdr:colOff>
      <xdr:row>20</xdr:row>
      <xdr:rowOff>103625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420414</xdr:colOff>
      <xdr:row>5</xdr:row>
      <xdr:rowOff>45983</xdr:rowOff>
    </xdr:from>
    <xdr:to>
      <xdr:col>21</xdr:col>
      <xdr:colOff>420415</xdr:colOff>
      <xdr:row>16</xdr:row>
      <xdr:rowOff>118242</xdr:rowOff>
    </xdr:to>
    <xdr:cxnSp macro="">
      <xdr:nvCxnSpPr>
        <xdr:cNvPr id="35" name="直線コネクタ 34"/>
        <xdr:cNvCxnSpPr/>
      </xdr:nvCxnSpPr>
      <xdr:spPr>
        <a:xfrm flipH="1">
          <a:off x="18517914" y="1228397"/>
          <a:ext cx="1" cy="2673569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275897</xdr:colOff>
      <xdr:row>14</xdr:row>
      <xdr:rowOff>65689</xdr:rowOff>
    </xdr:from>
    <xdr:to>
      <xdr:col>18</xdr:col>
      <xdr:colOff>275898</xdr:colOff>
      <xdr:row>16</xdr:row>
      <xdr:rowOff>111673</xdr:rowOff>
    </xdr:to>
    <xdr:cxnSp macro="">
      <xdr:nvCxnSpPr>
        <xdr:cNvPr id="37" name="直線コネクタ 36"/>
        <xdr:cNvCxnSpPr/>
      </xdr:nvCxnSpPr>
      <xdr:spPr>
        <a:xfrm flipH="1">
          <a:off x="16323880" y="3376448"/>
          <a:ext cx="1" cy="518949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52552</xdr:colOff>
      <xdr:row>16</xdr:row>
      <xdr:rowOff>118241</xdr:rowOff>
    </xdr:from>
    <xdr:to>
      <xdr:col>22</xdr:col>
      <xdr:colOff>374431</xdr:colOff>
      <xdr:row>16</xdr:row>
      <xdr:rowOff>118241</xdr:rowOff>
    </xdr:to>
    <xdr:cxnSp macro="">
      <xdr:nvCxnSpPr>
        <xdr:cNvPr id="39" name="直線矢印コネクタ 38"/>
        <xdr:cNvCxnSpPr/>
      </xdr:nvCxnSpPr>
      <xdr:spPr>
        <a:xfrm>
          <a:off x="16100535" y="3901965"/>
          <a:ext cx="3054568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335018</xdr:colOff>
      <xdr:row>9</xdr:row>
      <xdr:rowOff>137948</xdr:rowOff>
    </xdr:from>
    <xdr:to>
      <xdr:col>20</xdr:col>
      <xdr:colOff>335019</xdr:colOff>
      <xdr:row>16</xdr:row>
      <xdr:rowOff>111673</xdr:rowOff>
    </xdr:to>
    <xdr:cxnSp macro="">
      <xdr:nvCxnSpPr>
        <xdr:cNvPr id="41" name="直線コネクタ 40"/>
        <xdr:cNvCxnSpPr/>
      </xdr:nvCxnSpPr>
      <xdr:spPr>
        <a:xfrm flipH="1">
          <a:off x="17749346" y="2266293"/>
          <a:ext cx="1" cy="1629104"/>
        </a:xfrm>
        <a:prstGeom prst="line">
          <a:avLst/>
        </a:prstGeom>
        <a:ln>
          <a:solidFill>
            <a:srgbClr val="FF33CC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584638</xdr:colOff>
      <xdr:row>13</xdr:row>
      <xdr:rowOff>105104</xdr:rowOff>
    </xdr:from>
    <xdr:ext cx="350802" cy="342786"/>
    <xdr:sp macro="" textlink="">
      <xdr:nvSpPr>
        <xdr:cNvPr id="44" name="テキスト ボックス 43"/>
        <xdr:cNvSpPr txBox="1"/>
      </xdr:nvSpPr>
      <xdr:spPr>
        <a:xfrm>
          <a:off x="17315793" y="3179380"/>
          <a:ext cx="350802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n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18</xdr:col>
      <xdr:colOff>275896</xdr:colOff>
      <xdr:row>5</xdr:row>
      <xdr:rowOff>26275</xdr:rowOff>
    </xdr:from>
    <xdr:ext cx="1318374" cy="435697"/>
    <xdr:sp macro="" textlink="">
      <xdr:nvSpPr>
        <xdr:cNvPr id="45" name="テキスト ボックス 44"/>
        <xdr:cNvSpPr txBox="1"/>
      </xdr:nvSpPr>
      <xdr:spPr>
        <a:xfrm>
          <a:off x="16323879" y="1208689"/>
          <a:ext cx="1318374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n</a:t>
          </a:r>
          <a:r>
            <a:rPr kumimoji="1" lang="ja-JP" altLang="en-US" sz="1600">
              <a:solidFill>
                <a:schemeClr val="tx1">
                  <a:lumMod val="75000"/>
                  <a:lumOff val="25000"/>
                </a:schemeClr>
              </a:solidFill>
            </a:rPr>
            <a:t>番目の区間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19</xdr:col>
      <xdr:colOff>151086</xdr:colOff>
      <xdr:row>16</xdr:row>
      <xdr:rowOff>170794</xdr:rowOff>
    </xdr:from>
    <xdr:ext cx="2527808" cy="435697"/>
    <xdr:sp macro="" textlink="">
      <xdr:nvSpPr>
        <xdr:cNvPr id="46" name="テキスト ボックス 45"/>
        <xdr:cNvSpPr txBox="1"/>
      </xdr:nvSpPr>
      <xdr:spPr>
        <a:xfrm>
          <a:off x="16882241" y="3954518"/>
          <a:ext cx="2527808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aseline="-25000">
              <a:solidFill>
                <a:srgbClr val="FF33CC"/>
              </a:solidFill>
            </a:rPr>
            <a:t>(n</a:t>
          </a:r>
          <a:r>
            <a:rPr kumimoji="1" lang="ja-JP" altLang="en-US" sz="1600" baseline="-25000">
              <a:solidFill>
                <a:srgbClr val="FF33CC"/>
              </a:solidFill>
            </a:rPr>
            <a:t>番目の区間を面積半分に分割する点</a:t>
          </a:r>
          <a:r>
            <a:rPr kumimoji="1" lang="en-US" altLang="ja-JP" sz="1600" baseline="-25000">
              <a:solidFill>
                <a:srgbClr val="FF33CC"/>
              </a:solidFill>
            </a:rPr>
            <a:t>)</a:t>
          </a:r>
          <a:endParaRPr kumimoji="1" lang="ja-JP" altLang="en-US" sz="1600" baseline="-25000">
            <a:solidFill>
              <a:srgbClr val="FF33CC"/>
            </a:solidFill>
          </a:endParaRPr>
        </a:p>
      </xdr:txBody>
    </xdr:sp>
    <xdr:clientData/>
  </xdr:oneCellAnchor>
  <xdr:oneCellAnchor>
    <xdr:from>
      <xdr:col>19</xdr:col>
      <xdr:colOff>164224</xdr:colOff>
      <xdr:row>16</xdr:row>
      <xdr:rowOff>13138</xdr:rowOff>
    </xdr:from>
    <xdr:ext cx="868507" cy="394137"/>
    <xdr:sp macro="" textlink="">
      <xdr:nvSpPr>
        <xdr:cNvPr id="47" name="テキスト ボックス 46"/>
        <xdr:cNvSpPr txBox="1"/>
      </xdr:nvSpPr>
      <xdr:spPr>
        <a:xfrm>
          <a:off x="16895379" y="3796862"/>
          <a:ext cx="868507" cy="394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pPr algn="ctr"/>
          <a:r>
            <a:rPr kumimoji="1" lang="ja-JP" altLang="en-US" sz="1600" baseline="-25000">
              <a:solidFill>
                <a:srgbClr val="FF33CC"/>
              </a:solidFill>
            </a:rPr>
            <a:t>区間代表値</a:t>
          </a:r>
        </a:p>
      </xdr:txBody>
    </xdr:sp>
    <xdr:clientData/>
  </xdr:oneCellAnchor>
  <xdr:twoCellAnchor>
    <xdr:from>
      <xdr:col>19</xdr:col>
      <xdr:colOff>381000</xdr:colOff>
      <xdr:row>13</xdr:row>
      <xdr:rowOff>7883</xdr:rowOff>
    </xdr:from>
    <xdr:to>
      <xdr:col>19</xdr:col>
      <xdr:colOff>670983</xdr:colOff>
      <xdr:row>15</xdr:row>
      <xdr:rowOff>52552</xdr:rowOff>
    </xdr:to>
    <xdr:grpSp>
      <xdr:nvGrpSpPr>
        <xdr:cNvPr id="55" name="グループ化 54"/>
        <xdr:cNvGrpSpPr/>
      </xdr:nvGrpSpPr>
      <xdr:grpSpPr>
        <a:xfrm>
          <a:off x="13744575" y="3103508"/>
          <a:ext cx="289983" cy="520919"/>
          <a:chOff x="16731155" y="14452"/>
          <a:chExt cx="289983" cy="517634"/>
        </a:xfrm>
      </xdr:grpSpPr>
      <xdr:sp macro="" textlink="">
        <xdr:nvSpPr>
          <xdr:cNvPr id="49" name="テキスト ボックス 48"/>
          <xdr:cNvSpPr txBox="1"/>
        </xdr:nvSpPr>
        <xdr:spPr>
          <a:xfrm>
            <a:off x="16731155" y="236483"/>
            <a:ext cx="288669" cy="2956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600">
                <a:solidFill>
                  <a:schemeClr val="tx1">
                    <a:lumMod val="75000"/>
                    <a:lumOff val="25000"/>
                  </a:schemeClr>
                </a:solidFill>
              </a:rPr>
              <a:t>2</a:t>
            </a:r>
            <a:endParaRPr kumimoji="1" lang="ja-JP" altLang="en-US" sz="1600" baseline="-25000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  <xdr:cxnSp macro="">
        <xdr:nvCxnSpPr>
          <xdr:cNvPr id="51" name="直線コネクタ 50"/>
          <xdr:cNvCxnSpPr/>
        </xdr:nvCxnSpPr>
        <xdr:spPr>
          <a:xfrm>
            <a:off x="16744293" y="295603"/>
            <a:ext cx="269328" cy="0"/>
          </a:xfrm>
          <a:prstGeom prst="line">
            <a:avLst/>
          </a:prstGeom>
          <a:ln w="15875">
            <a:solidFill>
              <a:schemeClr val="bg2">
                <a:lumMod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テキスト ボックス 53"/>
          <xdr:cNvSpPr txBox="1"/>
        </xdr:nvSpPr>
        <xdr:spPr>
          <a:xfrm>
            <a:off x="16732469" y="14452"/>
            <a:ext cx="288669" cy="268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600">
                <a:solidFill>
                  <a:schemeClr val="tx1">
                    <a:lumMod val="75000"/>
                    <a:lumOff val="25000"/>
                  </a:schemeClr>
                </a:solidFill>
              </a:rPr>
              <a:t>1</a:t>
            </a:r>
            <a:endParaRPr kumimoji="1" lang="ja-JP" altLang="en-US" sz="1600" baseline="-25000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</xdr:grpSp>
    <xdr:clientData/>
  </xdr:twoCellAnchor>
  <xdr:oneCellAnchor>
    <xdr:from>
      <xdr:col>20</xdr:col>
      <xdr:colOff>663465</xdr:colOff>
      <xdr:row>13</xdr:row>
      <xdr:rowOff>110359</xdr:rowOff>
    </xdr:from>
    <xdr:ext cx="350802" cy="342786"/>
    <xdr:sp macro="" textlink="">
      <xdr:nvSpPr>
        <xdr:cNvPr id="57" name="テキスト ボックス 56"/>
        <xdr:cNvSpPr txBox="1"/>
      </xdr:nvSpPr>
      <xdr:spPr>
        <a:xfrm>
          <a:off x="18077793" y="3184635"/>
          <a:ext cx="350802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S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n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twoCellAnchor>
    <xdr:from>
      <xdr:col>20</xdr:col>
      <xdr:colOff>459827</xdr:colOff>
      <xdr:row>13</xdr:row>
      <xdr:rowOff>13138</xdr:rowOff>
    </xdr:from>
    <xdr:to>
      <xdr:col>21</xdr:col>
      <xdr:colOff>66638</xdr:colOff>
      <xdr:row>15</xdr:row>
      <xdr:rowOff>57807</xdr:rowOff>
    </xdr:to>
    <xdr:grpSp>
      <xdr:nvGrpSpPr>
        <xdr:cNvPr id="58" name="グループ化 57"/>
        <xdr:cNvGrpSpPr/>
      </xdr:nvGrpSpPr>
      <xdr:grpSpPr>
        <a:xfrm>
          <a:off x="14509202" y="3108763"/>
          <a:ext cx="292611" cy="520919"/>
          <a:chOff x="16731155" y="14452"/>
          <a:chExt cx="289983" cy="517634"/>
        </a:xfrm>
      </xdr:grpSpPr>
      <xdr:sp macro="" textlink="">
        <xdr:nvSpPr>
          <xdr:cNvPr id="59" name="テキスト ボックス 58"/>
          <xdr:cNvSpPr txBox="1"/>
        </xdr:nvSpPr>
        <xdr:spPr>
          <a:xfrm>
            <a:off x="16731155" y="236483"/>
            <a:ext cx="288669" cy="2956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600">
                <a:solidFill>
                  <a:schemeClr val="tx1">
                    <a:lumMod val="75000"/>
                    <a:lumOff val="25000"/>
                  </a:schemeClr>
                </a:solidFill>
              </a:rPr>
              <a:t>2</a:t>
            </a:r>
            <a:endParaRPr kumimoji="1" lang="ja-JP" altLang="en-US" sz="1600" baseline="-25000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  <xdr:cxnSp macro="">
        <xdr:nvCxnSpPr>
          <xdr:cNvPr id="60" name="直線コネクタ 59"/>
          <xdr:cNvCxnSpPr/>
        </xdr:nvCxnSpPr>
        <xdr:spPr>
          <a:xfrm>
            <a:off x="16744293" y="295603"/>
            <a:ext cx="269328" cy="0"/>
          </a:xfrm>
          <a:prstGeom prst="line">
            <a:avLst/>
          </a:prstGeom>
          <a:ln w="15875">
            <a:solidFill>
              <a:schemeClr val="bg2">
                <a:lumMod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テキスト ボックス 60"/>
          <xdr:cNvSpPr txBox="1"/>
        </xdr:nvSpPr>
        <xdr:spPr>
          <a:xfrm>
            <a:off x="16732469" y="14452"/>
            <a:ext cx="288669" cy="268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600">
                <a:solidFill>
                  <a:schemeClr val="tx1">
                    <a:lumMod val="75000"/>
                    <a:lumOff val="25000"/>
                  </a:schemeClr>
                </a:solidFill>
              </a:rPr>
              <a:t>1</a:t>
            </a:r>
            <a:endParaRPr kumimoji="1" lang="ja-JP" altLang="en-US" sz="1600" baseline="-25000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</xdr:grpSp>
    <xdr:clientData/>
  </xdr:twoCellAnchor>
  <xdr:twoCellAnchor>
    <xdr:from>
      <xdr:col>4</xdr:col>
      <xdr:colOff>676275</xdr:colOff>
      <xdr:row>21</xdr:row>
      <xdr:rowOff>19050</xdr:rowOff>
    </xdr:from>
    <xdr:to>
      <xdr:col>15</xdr:col>
      <xdr:colOff>30162</xdr:colOff>
      <xdr:row>38</xdr:row>
      <xdr:rowOff>109537</xdr:rowOff>
    </xdr:to>
    <xdr:graphicFrame macro="">
      <xdr:nvGraphicFramePr>
        <xdr:cNvPr id="70" name="グラフ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352426</xdr:colOff>
      <xdr:row>35</xdr:row>
      <xdr:rowOff>104775</xdr:rowOff>
    </xdr:from>
    <xdr:to>
      <xdr:col>13</xdr:col>
      <xdr:colOff>409576</xdr:colOff>
      <xdr:row>35</xdr:row>
      <xdr:rowOff>104775</xdr:rowOff>
    </xdr:to>
    <xdr:cxnSp macro="">
      <xdr:nvCxnSpPr>
        <xdr:cNvPr id="71" name="直線矢印コネクタ 70"/>
        <xdr:cNvCxnSpPr/>
      </xdr:nvCxnSpPr>
      <xdr:spPr>
        <a:xfrm>
          <a:off x="7543801" y="8439150"/>
          <a:ext cx="55435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594820</xdr:colOff>
      <xdr:row>22</xdr:row>
      <xdr:rowOff>176705</xdr:rowOff>
    </xdr:from>
    <xdr:ext cx="1738040" cy="435697"/>
    <xdr:sp macro="" textlink="">
      <xdr:nvSpPr>
        <xdr:cNvPr id="72" name="テキスト ボックス 71"/>
        <xdr:cNvSpPr txBox="1"/>
      </xdr:nvSpPr>
      <xdr:spPr>
        <a:xfrm>
          <a:off x="10529395" y="5415455"/>
          <a:ext cx="1738040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0070C0"/>
              </a:solidFill>
            </a:rPr>
            <a:t>確率密度分布 </a:t>
          </a:r>
          <a:r>
            <a:rPr kumimoji="1" lang="en-US" altLang="ja-JP" sz="1600">
              <a:solidFill>
                <a:srgbClr val="0070C0"/>
              </a:solidFill>
            </a:rPr>
            <a:t>f(x)</a:t>
          </a:r>
          <a:endParaRPr kumimoji="1" lang="ja-JP" altLang="en-US" sz="1600" baseline="-25000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332062</xdr:colOff>
      <xdr:row>34</xdr:row>
      <xdr:rowOff>124154</xdr:rowOff>
    </xdr:from>
    <xdr:ext cx="683905" cy="435697"/>
    <xdr:sp macro="" textlink="">
      <xdr:nvSpPr>
        <xdr:cNvPr id="73" name="テキスト ボックス 72"/>
        <xdr:cNvSpPr txBox="1"/>
      </xdr:nvSpPr>
      <xdr:spPr>
        <a:xfrm>
          <a:off x="13009837" y="8220404"/>
          <a:ext cx="683905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0070C0"/>
              </a:solidFill>
            </a:rPr>
            <a:t>変数</a:t>
          </a:r>
          <a:r>
            <a:rPr kumimoji="1" lang="en-US" altLang="ja-JP" sz="1600">
              <a:solidFill>
                <a:srgbClr val="0070C0"/>
              </a:solidFill>
            </a:rPr>
            <a:t>x</a:t>
          </a:r>
          <a:endParaRPr kumimoji="1" lang="ja-JP" altLang="en-US" sz="1600" baseline="-25000">
            <a:solidFill>
              <a:srgbClr val="0070C0"/>
            </a:solidFill>
          </a:endParaRPr>
        </a:p>
      </xdr:txBody>
    </xdr:sp>
    <xdr:clientData/>
  </xdr:oneCellAnchor>
  <xdr:twoCellAnchor>
    <xdr:from>
      <xdr:col>8</xdr:col>
      <xdr:colOff>371475</xdr:colOff>
      <xdr:row>25</xdr:row>
      <xdr:rowOff>200025</xdr:rowOff>
    </xdr:from>
    <xdr:to>
      <xdr:col>8</xdr:col>
      <xdr:colOff>371475</xdr:colOff>
      <xdr:row>35</xdr:row>
      <xdr:rowOff>95250</xdr:rowOff>
    </xdr:to>
    <xdr:cxnSp macro="">
      <xdr:nvCxnSpPr>
        <xdr:cNvPr id="74" name="直線コネクタ 73"/>
        <xdr:cNvCxnSpPr/>
      </xdr:nvCxnSpPr>
      <xdr:spPr>
        <a:xfrm>
          <a:off x="9620250" y="6153150"/>
          <a:ext cx="0" cy="227647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161192</xdr:colOff>
      <xdr:row>28</xdr:row>
      <xdr:rowOff>42945</xdr:rowOff>
    </xdr:from>
    <xdr:to>
      <xdr:col>8</xdr:col>
      <xdr:colOff>381000</xdr:colOff>
      <xdr:row>28</xdr:row>
      <xdr:rowOff>179213</xdr:rowOff>
    </xdr:to>
    <xdr:cxnSp macro="">
      <xdr:nvCxnSpPr>
        <xdr:cNvPr id="77" name="直線コネクタ 76"/>
        <xdr:cNvCxnSpPr/>
      </xdr:nvCxnSpPr>
      <xdr:spPr>
        <a:xfrm>
          <a:off x="9444404" y="6813022"/>
          <a:ext cx="219808" cy="136268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231810</xdr:colOff>
      <xdr:row>27</xdr:row>
      <xdr:rowOff>183174</xdr:rowOff>
    </xdr:from>
    <xdr:to>
      <xdr:col>8</xdr:col>
      <xdr:colOff>381000</xdr:colOff>
      <xdr:row>28</xdr:row>
      <xdr:rowOff>33874</xdr:rowOff>
    </xdr:to>
    <xdr:cxnSp macro="">
      <xdr:nvCxnSpPr>
        <xdr:cNvPr id="83" name="直線コネクタ 82"/>
        <xdr:cNvCxnSpPr/>
      </xdr:nvCxnSpPr>
      <xdr:spPr>
        <a:xfrm>
          <a:off x="9515022" y="6711462"/>
          <a:ext cx="149190" cy="92489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117631</xdr:colOff>
      <xdr:row>28</xdr:row>
      <xdr:rowOff>161192</xdr:rowOff>
    </xdr:from>
    <xdr:to>
      <xdr:col>8</xdr:col>
      <xdr:colOff>381000</xdr:colOff>
      <xdr:row>29</xdr:row>
      <xdr:rowOff>82677</xdr:rowOff>
    </xdr:to>
    <xdr:cxnSp macro="">
      <xdr:nvCxnSpPr>
        <xdr:cNvPr id="84" name="直線コネクタ 83"/>
        <xdr:cNvCxnSpPr/>
      </xdr:nvCxnSpPr>
      <xdr:spPr>
        <a:xfrm>
          <a:off x="9400843" y="6931269"/>
          <a:ext cx="263369" cy="16327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73269</xdr:colOff>
      <xdr:row>29</xdr:row>
      <xdr:rowOff>36683</xdr:rowOff>
    </xdr:from>
    <xdr:to>
      <xdr:col>8</xdr:col>
      <xdr:colOff>373673</xdr:colOff>
      <xdr:row>29</xdr:row>
      <xdr:rowOff>222915</xdr:rowOff>
    </xdr:to>
    <xdr:cxnSp macro="">
      <xdr:nvCxnSpPr>
        <xdr:cNvPr id="86" name="直線コネクタ 85"/>
        <xdr:cNvCxnSpPr/>
      </xdr:nvCxnSpPr>
      <xdr:spPr>
        <a:xfrm>
          <a:off x="9356481" y="7048548"/>
          <a:ext cx="300404" cy="18623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39811</xdr:colOff>
      <xdr:row>29</xdr:row>
      <xdr:rowOff>161193</xdr:rowOff>
    </xdr:from>
    <xdr:to>
      <xdr:col>8</xdr:col>
      <xdr:colOff>373673</xdr:colOff>
      <xdr:row>30</xdr:row>
      <xdr:rowOff>126378</xdr:rowOff>
    </xdr:to>
    <xdr:cxnSp macro="">
      <xdr:nvCxnSpPr>
        <xdr:cNvPr id="88" name="直線コネクタ 87"/>
        <xdr:cNvCxnSpPr/>
      </xdr:nvCxnSpPr>
      <xdr:spPr>
        <a:xfrm>
          <a:off x="9323023" y="7173058"/>
          <a:ext cx="333862" cy="206974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666750</xdr:colOff>
      <xdr:row>30</xdr:row>
      <xdr:rowOff>26433</xdr:rowOff>
    </xdr:from>
    <xdr:to>
      <xdr:col>8</xdr:col>
      <xdr:colOff>381000</xdr:colOff>
      <xdr:row>31</xdr:row>
      <xdr:rowOff>34469</xdr:rowOff>
    </xdr:to>
    <xdr:cxnSp macro="">
      <xdr:nvCxnSpPr>
        <xdr:cNvPr id="89" name="直線コネクタ 88"/>
        <xdr:cNvCxnSpPr/>
      </xdr:nvCxnSpPr>
      <xdr:spPr>
        <a:xfrm>
          <a:off x="9261231" y="7280087"/>
          <a:ext cx="402981" cy="249824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622788</xdr:colOff>
      <xdr:row>30</xdr:row>
      <xdr:rowOff>144431</xdr:rowOff>
    </xdr:from>
    <xdr:to>
      <xdr:col>8</xdr:col>
      <xdr:colOff>374750</xdr:colOff>
      <xdr:row>31</xdr:row>
      <xdr:rowOff>175846</xdr:rowOff>
    </xdr:to>
    <xdr:cxnSp macro="">
      <xdr:nvCxnSpPr>
        <xdr:cNvPr id="91" name="直線コネクタ 90"/>
        <xdr:cNvCxnSpPr/>
      </xdr:nvCxnSpPr>
      <xdr:spPr>
        <a:xfrm>
          <a:off x="9217269" y="7398085"/>
          <a:ext cx="440693" cy="27320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569930</xdr:colOff>
      <xdr:row>31</xdr:row>
      <xdr:rowOff>14654</xdr:rowOff>
    </xdr:from>
    <xdr:to>
      <xdr:col>8</xdr:col>
      <xdr:colOff>373673</xdr:colOff>
      <xdr:row>32</xdr:row>
      <xdr:rowOff>78169</xdr:rowOff>
    </xdr:to>
    <xdr:cxnSp macro="">
      <xdr:nvCxnSpPr>
        <xdr:cNvPr id="92" name="直線コネクタ 91"/>
        <xdr:cNvCxnSpPr/>
      </xdr:nvCxnSpPr>
      <xdr:spPr>
        <a:xfrm>
          <a:off x="9164411" y="7510096"/>
          <a:ext cx="492474" cy="305304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520211</xdr:colOff>
      <xdr:row>31</xdr:row>
      <xdr:rowOff>129083</xdr:rowOff>
    </xdr:from>
    <xdr:to>
      <xdr:col>8</xdr:col>
      <xdr:colOff>373673</xdr:colOff>
      <xdr:row>32</xdr:row>
      <xdr:rowOff>223421</xdr:rowOff>
    </xdr:to>
    <xdr:cxnSp macro="">
      <xdr:nvCxnSpPr>
        <xdr:cNvPr id="93" name="直線コネクタ 92"/>
        <xdr:cNvCxnSpPr/>
      </xdr:nvCxnSpPr>
      <xdr:spPr>
        <a:xfrm>
          <a:off x="9114692" y="7624525"/>
          <a:ext cx="542193" cy="336127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341209</xdr:colOff>
      <xdr:row>26</xdr:row>
      <xdr:rowOff>65942</xdr:rowOff>
    </xdr:from>
    <xdr:to>
      <xdr:col>8</xdr:col>
      <xdr:colOff>381000</xdr:colOff>
      <xdr:row>26</xdr:row>
      <xdr:rowOff>90610</xdr:rowOff>
    </xdr:to>
    <xdr:cxnSp macro="">
      <xdr:nvCxnSpPr>
        <xdr:cNvPr id="94" name="直線コネクタ 93"/>
        <xdr:cNvCxnSpPr/>
      </xdr:nvCxnSpPr>
      <xdr:spPr>
        <a:xfrm>
          <a:off x="9624421" y="6352442"/>
          <a:ext cx="39791" cy="24668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307830</xdr:colOff>
      <xdr:row>26</xdr:row>
      <xdr:rowOff>190500</xdr:rowOff>
    </xdr:from>
    <xdr:to>
      <xdr:col>8</xdr:col>
      <xdr:colOff>381000</xdr:colOff>
      <xdr:row>26</xdr:row>
      <xdr:rowOff>235861</xdr:rowOff>
    </xdr:to>
    <xdr:cxnSp macro="">
      <xdr:nvCxnSpPr>
        <xdr:cNvPr id="96" name="直線コネクタ 95"/>
        <xdr:cNvCxnSpPr/>
      </xdr:nvCxnSpPr>
      <xdr:spPr>
        <a:xfrm>
          <a:off x="9591042" y="6477000"/>
          <a:ext cx="73170" cy="4536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263392</xdr:colOff>
      <xdr:row>27</xdr:row>
      <xdr:rowOff>65943</xdr:rowOff>
    </xdr:from>
    <xdr:to>
      <xdr:col>8</xdr:col>
      <xdr:colOff>381000</xdr:colOff>
      <xdr:row>27</xdr:row>
      <xdr:rowOff>138853</xdr:rowOff>
    </xdr:to>
    <xdr:cxnSp macro="">
      <xdr:nvCxnSpPr>
        <xdr:cNvPr id="97" name="直線コネクタ 96"/>
        <xdr:cNvCxnSpPr/>
      </xdr:nvCxnSpPr>
      <xdr:spPr>
        <a:xfrm>
          <a:off x="9546604" y="6594231"/>
          <a:ext cx="117608" cy="7291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212481</xdr:colOff>
      <xdr:row>33</xdr:row>
      <xdr:rowOff>165394</xdr:rowOff>
    </xdr:from>
    <xdr:to>
      <xdr:col>8</xdr:col>
      <xdr:colOff>190500</xdr:colOff>
      <xdr:row>35</xdr:row>
      <xdr:rowOff>95161</xdr:rowOff>
    </xdr:to>
    <xdr:cxnSp macro="">
      <xdr:nvCxnSpPr>
        <xdr:cNvPr id="99" name="直線コネクタ 98"/>
        <xdr:cNvCxnSpPr/>
      </xdr:nvCxnSpPr>
      <xdr:spPr>
        <a:xfrm>
          <a:off x="8806962" y="8144413"/>
          <a:ext cx="666750" cy="413344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33</xdr:row>
      <xdr:rowOff>65477</xdr:rowOff>
    </xdr:from>
    <xdr:to>
      <xdr:col>8</xdr:col>
      <xdr:colOff>381000</xdr:colOff>
      <xdr:row>35</xdr:row>
      <xdr:rowOff>67920</xdr:rowOff>
    </xdr:to>
    <xdr:cxnSp macro="">
      <xdr:nvCxnSpPr>
        <xdr:cNvPr id="100" name="直線コネクタ 99"/>
        <xdr:cNvCxnSpPr/>
      </xdr:nvCxnSpPr>
      <xdr:spPr>
        <a:xfrm>
          <a:off x="8880231" y="8044496"/>
          <a:ext cx="783981" cy="48602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125049</xdr:colOff>
      <xdr:row>34</xdr:row>
      <xdr:rowOff>14654</xdr:rowOff>
    </xdr:from>
    <xdr:to>
      <xdr:col>7</xdr:col>
      <xdr:colOff>652096</xdr:colOff>
      <xdr:row>35</xdr:row>
      <xdr:rowOff>99603</xdr:rowOff>
    </xdr:to>
    <xdr:cxnSp macro="">
      <xdr:nvCxnSpPr>
        <xdr:cNvPr id="101" name="直線コネクタ 100"/>
        <xdr:cNvCxnSpPr/>
      </xdr:nvCxnSpPr>
      <xdr:spPr>
        <a:xfrm>
          <a:off x="8719530" y="8235462"/>
          <a:ext cx="527047" cy="326737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29307</xdr:colOff>
      <xdr:row>34</xdr:row>
      <xdr:rowOff>100080</xdr:rowOff>
    </xdr:from>
    <xdr:to>
      <xdr:col>7</xdr:col>
      <xdr:colOff>439615</xdr:colOff>
      <xdr:row>35</xdr:row>
      <xdr:rowOff>112658</xdr:rowOff>
    </xdr:to>
    <xdr:cxnSp macro="">
      <xdr:nvCxnSpPr>
        <xdr:cNvPr id="102" name="直線コネクタ 101"/>
        <xdr:cNvCxnSpPr/>
      </xdr:nvCxnSpPr>
      <xdr:spPr>
        <a:xfrm>
          <a:off x="8623788" y="8320888"/>
          <a:ext cx="410308" cy="25436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600808</xdr:colOff>
      <xdr:row>34</xdr:row>
      <xdr:rowOff>172656</xdr:rowOff>
    </xdr:from>
    <xdr:to>
      <xdr:col>7</xdr:col>
      <xdr:colOff>190500</xdr:colOff>
      <xdr:row>35</xdr:row>
      <xdr:rowOff>103473</xdr:rowOff>
    </xdr:to>
    <xdr:cxnSp macro="">
      <xdr:nvCxnSpPr>
        <xdr:cNvPr id="103" name="直線コネクタ 102"/>
        <xdr:cNvCxnSpPr/>
      </xdr:nvCxnSpPr>
      <xdr:spPr>
        <a:xfrm>
          <a:off x="8506558" y="8393464"/>
          <a:ext cx="278423" cy="17260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466067</xdr:colOff>
      <xdr:row>34</xdr:row>
      <xdr:rowOff>234461</xdr:rowOff>
    </xdr:from>
    <xdr:to>
      <xdr:col>6</xdr:col>
      <xdr:colOff>659423</xdr:colOff>
      <xdr:row>35</xdr:row>
      <xdr:rowOff>112542</xdr:rowOff>
    </xdr:to>
    <xdr:cxnSp macro="">
      <xdr:nvCxnSpPr>
        <xdr:cNvPr id="104" name="直線コネクタ 103"/>
        <xdr:cNvCxnSpPr/>
      </xdr:nvCxnSpPr>
      <xdr:spPr>
        <a:xfrm>
          <a:off x="8371817" y="8455269"/>
          <a:ext cx="193356" cy="119869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315058</xdr:colOff>
      <xdr:row>35</xdr:row>
      <xdr:rowOff>44309</xdr:rowOff>
    </xdr:from>
    <xdr:to>
      <xdr:col>6</xdr:col>
      <xdr:colOff>402981</xdr:colOff>
      <xdr:row>35</xdr:row>
      <xdr:rowOff>98816</xdr:rowOff>
    </xdr:to>
    <xdr:cxnSp macro="">
      <xdr:nvCxnSpPr>
        <xdr:cNvPr id="105" name="直線コネクタ 104"/>
        <xdr:cNvCxnSpPr/>
      </xdr:nvCxnSpPr>
      <xdr:spPr>
        <a:xfrm>
          <a:off x="8220808" y="8506905"/>
          <a:ext cx="87923" cy="54507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153865</xdr:colOff>
      <xdr:row>35</xdr:row>
      <xdr:rowOff>89159</xdr:rowOff>
    </xdr:from>
    <xdr:to>
      <xdr:col>6</xdr:col>
      <xdr:colOff>168519</xdr:colOff>
      <xdr:row>35</xdr:row>
      <xdr:rowOff>98244</xdr:rowOff>
    </xdr:to>
    <xdr:cxnSp macro="">
      <xdr:nvCxnSpPr>
        <xdr:cNvPr id="106" name="直線コネクタ 105"/>
        <xdr:cNvCxnSpPr/>
      </xdr:nvCxnSpPr>
      <xdr:spPr>
        <a:xfrm>
          <a:off x="8059615" y="8551755"/>
          <a:ext cx="14654" cy="908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461596</xdr:colOff>
      <xdr:row>31</xdr:row>
      <xdr:rowOff>231226</xdr:rowOff>
    </xdr:from>
    <xdr:to>
      <xdr:col>8</xdr:col>
      <xdr:colOff>373673</xdr:colOff>
      <xdr:row>33</xdr:row>
      <xdr:rowOff>120113</xdr:rowOff>
    </xdr:to>
    <xdr:cxnSp macro="">
      <xdr:nvCxnSpPr>
        <xdr:cNvPr id="108" name="直線コネクタ 107"/>
        <xdr:cNvCxnSpPr/>
      </xdr:nvCxnSpPr>
      <xdr:spPr>
        <a:xfrm>
          <a:off x="9056077" y="7726668"/>
          <a:ext cx="600808" cy="372464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410307</xdr:colOff>
      <xdr:row>32</xdr:row>
      <xdr:rowOff>102893</xdr:rowOff>
    </xdr:from>
    <xdr:to>
      <xdr:col>8</xdr:col>
      <xdr:colOff>373673</xdr:colOff>
      <xdr:row>34</xdr:row>
      <xdr:rowOff>23576</xdr:rowOff>
    </xdr:to>
    <xdr:cxnSp macro="">
      <xdr:nvCxnSpPr>
        <xdr:cNvPr id="110" name="直線コネクタ 109"/>
        <xdr:cNvCxnSpPr/>
      </xdr:nvCxnSpPr>
      <xdr:spPr>
        <a:xfrm>
          <a:off x="9004788" y="7840124"/>
          <a:ext cx="652097" cy="40426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329903</xdr:colOff>
      <xdr:row>32</xdr:row>
      <xdr:rowOff>197827</xdr:rowOff>
    </xdr:from>
    <xdr:to>
      <xdr:col>8</xdr:col>
      <xdr:colOff>373673</xdr:colOff>
      <xdr:row>34</xdr:row>
      <xdr:rowOff>168356</xdr:rowOff>
    </xdr:to>
    <xdr:cxnSp macro="">
      <xdr:nvCxnSpPr>
        <xdr:cNvPr id="111" name="直線コネクタ 110"/>
        <xdr:cNvCxnSpPr/>
      </xdr:nvCxnSpPr>
      <xdr:spPr>
        <a:xfrm>
          <a:off x="8924384" y="7935058"/>
          <a:ext cx="732501" cy="4541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234461</xdr:colOff>
      <xdr:row>35</xdr:row>
      <xdr:rowOff>58616</xdr:rowOff>
    </xdr:from>
    <xdr:ext cx="360483" cy="342786"/>
    <xdr:sp macro="" textlink="">
      <xdr:nvSpPr>
        <xdr:cNvPr id="95" name="テキスト ボックス 94"/>
        <xdr:cNvSpPr txBox="1"/>
      </xdr:nvSpPr>
      <xdr:spPr>
        <a:xfrm>
          <a:off x="9517673" y="8521212"/>
          <a:ext cx="36048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X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1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5</xdr:col>
      <xdr:colOff>241789</xdr:colOff>
      <xdr:row>27</xdr:row>
      <xdr:rowOff>131885</xdr:rowOff>
    </xdr:from>
    <xdr:ext cx="1827616" cy="435697"/>
    <xdr:sp macro="" textlink="">
      <xdr:nvSpPr>
        <xdr:cNvPr id="98" name="テキスト ボックス 97"/>
        <xdr:cNvSpPr txBox="1"/>
      </xdr:nvSpPr>
      <xdr:spPr>
        <a:xfrm>
          <a:off x="7458808" y="6660173"/>
          <a:ext cx="1827616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chemeClr val="accent1">
                  <a:lumMod val="75000"/>
                </a:schemeClr>
              </a:solidFill>
            </a:rPr>
            <a:t>面積 </a:t>
          </a:r>
          <a:r>
            <a:rPr kumimoji="1" lang="en-US" altLang="ja-JP" sz="1600">
              <a:solidFill>
                <a:schemeClr val="accent1">
                  <a:lumMod val="75000"/>
                </a:schemeClr>
              </a:solidFill>
            </a:rPr>
            <a:t>NORM.INV(X</a:t>
          </a:r>
          <a:r>
            <a:rPr kumimoji="1" lang="en-US" altLang="ja-JP" sz="1100" baseline="-250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en-US" altLang="ja-JP" sz="1600">
              <a:solidFill>
                <a:schemeClr val="accent1">
                  <a:lumMod val="75000"/>
                </a:schemeClr>
              </a:solidFill>
            </a:rPr>
            <a:t>)</a:t>
          </a:r>
          <a:endParaRPr kumimoji="1" lang="ja-JP" altLang="en-US" sz="1600" baseline="-2500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twoCellAnchor>
    <xdr:from>
      <xdr:col>6</xdr:col>
      <xdr:colOff>417635</xdr:colOff>
      <xdr:row>28</xdr:row>
      <xdr:rowOff>219808</xdr:rowOff>
    </xdr:from>
    <xdr:to>
      <xdr:col>7</xdr:col>
      <xdr:colOff>571500</xdr:colOff>
      <xdr:row>32</xdr:row>
      <xdr:rowOff>21981</xdr:rowOff>
    </xdr:to>
    <xdr:cxnSp macro="">
      <xdr:nvCxnSpPr>
        <xdr:cNvPr id="66" name="直線矢印コネクタ 65"/>
        <xdr:cNvCxnSpPr/>
      </xdr:nvCxnSpPr>
      <xdr:spPr>
        <a:xfrm>
          <a:off x="8323385" y="6989885"/>
          <a:ext cx="842596" cy="7693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619125</xdr:colOff>
      <xdr:row>19</xdr:row>
      <xdr:rowOff>28575</xdr:rowOff>
    </xdr:from>
    <xdr:to>
      <xdr:col>25</xdr:col>
      <xdr:colOff>144766</xdr:colOff>
      <xdr:row>21</xdr:row>
      <xdr:rowOff>60412</xdr:rowOff>
    </xdr:to>
    <xdr:grpSp>
      <xdr:nvGrpSpPr>
        <xdr:cNvPr id="69" name="グループ化 68"/>
        <xdr:cNvGrpSpPr/>
      </xdr:nvGrpSpPr>
      <xdr:grpSpPr>
        <a:xfrm>
          <a:off x="12611100" y="4552950"/>
          <a:ext cx="5012041" cy="508087"/>
          <a:chOff x="16116300" y="4981575"/>
          <a:chExt cx="5012041" cy="508087"/>
        </a:xfrm>
      </xdr:grpSpPr>
      <xdr:sp macro="" textlink="">
        <xdr:nvSpPr>
          <xdr:cNvPr id="107" name="テキスト ボックス 106"/>
          <xdr:cNvSpPr txBox="1"/>
        </xdr:nvSpPr>
        <xdr:spPr>
          <a:xfrm>
            <a:off x="16116300" y="4981575"/>
            <a:ext cx="2724079" cy="3175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50">
                <a:solidFill>
                  <a:schemeClr val="tx1">
                    <a:lumMod val="75000"/>
                    <a:lumOff val="25000"/>
                  </a:schemeClr>
                </a:solidFill>
              </a:rPr>
              <a:t>※</a:t>
            </a:r>
            <a:r>
              <a:rPr kumimoji="1" lang="ja-JP" altLang="en-US" sz="1050">
                <a:solidFill>
                  <a:schemeClr val="tx1">
                    <a:lumMod val="75000"/>
                    <a:lumOff val="25000"/>
                  </a:schemeClr>
                </a:solidFill>
              </a:rPr>
              <a:t>区間代表値を中点 </a:t>
            </a:r>
            <a:r>
              <a:rPr kumimoji="1" lang="en-US" altLang="ja-JP" sz="1050">
                <a:solidFill>
                  <a:schemeClr val="tx1">
                    <a:lumMod val="75000"/>
                    <a:lumOff val="25000"/>
                  </a:schemeClr>
                </a:solidFill>
              </a:rPr>
              <a:t>(X</a:t>
            </a:r>
            <a:r>
              <a:rPr kumimoji="1" lang="en-US" altLang="ja-JP" sz="1050" baseline="-25000">
                <a:solidFill>
                  <a:schemeClr val="tx1">
                    <a:lumMod val="75000"/>
                    <a:lumOff val="25000"/>
                  </a:schemeClr>
                </a:solidFill>
              </a:rPr>
              <a:t>n</a:t>
            </a:r>
            <a:r>
              <a:rPr kumimoji="1" lang="en-US" altLang="ja-JP" sz="1050">
                <a:solidFill>
                  <a:schemeClr val="tx1">
                    <a:lumMod val="75000"/>
                    <a:lumOff val="25000"/>
                  </a:schemeClr>
                </a:solidFill>
              </a:rPr>
              <a:t>+X</a:t>
            </a:r>
            <a:r>
              <a:rPr kumimoji="1" lang="en-US" altLang="ja-JP" sz="1050" baseline="-25000">
                <a:solidFill>
                  <a:schemeClr val="tx1">
                    <a:lumMod val="75000"/>
                    <a:lumOff val="25000"/>
                  </a:schemeClr>
                </a:solidFill>
              </a:rPr>
              <a:t>n+1</a:t>
            </a:r>
            <a:r>
              <a:rPr kumimoji="1" lang="en-US" altLang="ja-JP" sz="1050">
                <a:solidFill>
                  <a:schemeClr val="tx1">
                    <a:lumMod val="75000"/>
                    <a:lumOff val="25000"/>
                  </a:schemeClr>
                </a:solidFill>
              </a:rPr>
              <a:t>)/2</a:t>
            </a:r>
            <a:r>
              <a:rPr kumimoji="1" lang="en-US" altLang="ja-JP" sz="105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</a:t>
            </a:r>
            <a:r>
              <a:rPr kumimoji="1" lang="ja-JP" altLang="en-US" sz="105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とすると、</a:t>
            </a:r>
            <a:endParaRPr kumimoji="1" lang="en-US" altLang="ja-JP" sz="1050" baseline="0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  <xdr:sp macro="" textlink="">
        <xdr:nvSpPr>
          <xdr:cNvPr id="109" name="テキスト ボックス 108"/>
          <xdr:cNvSpPr txBox="1"/>
        </xdr:nvSpPr>
        <xdr:spPr>
          <a:xfrm>
            <a:off x="16297275" y="5172075"/>
            <a:ext cx="4831066" cy="3175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5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1</a:t>
            </a:r>
            <a:r>
              <a:rPr kumimoji="1" lang="ja-JP" altLang="en-US" sz="105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番目の区間は極端に小さい値に、最終区間は極端に大きい値になってしまう</a:t>
            </a:r>
            <a:endParaRPr kumimoji="1" lang="en-US" altLang="ja-JP" sz="1050" baseline="0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0.3096</cdr:x>
      <cdr:y>0.76023</cdr:y>
    </cdr:from>
    <cdr:to>
      <cdr:x>0.36246</cdr:x>
      <cdr:y>0.84362</cdr:y>
    </cdr:to>
    <cdr:sp macro="" textlink="">
      <cdr:nvSpPr>
        <cdr:cNvPr id="3" name="テキスト ボックス 25"/>
        <cdr:cNvSpPr txBox="1"/>
      </cdr:nvSpPr>
      <cdr:spPr>
        <a:xfrm xmlns:a="http://schemas.openxmlformats.org/drawingml/2006/main">
          <a:off x="2126593" y="3125075"/>
          <a:ext cx="363048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X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n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0.62807</cdr:x>
      <cdr:y>0.75703</cdr:y>
    </cdr:from>
    <cdr:to>
      <cdr:x>0.70093</cdr:x>
      <cdr:y>0.84042</cdr:y>
    </cdr:to>
    <cdr:sp macro="" textlink="">
      <cdr:nvSpPr>
        <cdr:cNvPr id="4" name="テキスト ボックス 25"/>
        <cdr:cNvSpPr txBox="1"/>
      </cdr:nvSpPr>
      <cdr:spPr>
        <a:xfrm xmlns:a="http://schemas.openxmlformats.org/drawingml/2006/main">
          <a:off x="4314058" y="3111938"/>
          <a:ext cx="500458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600">
              <a:solidFill>
                <a:schemeClr val="tx1">
                  <a:lumMod val="75000"/>
                  <a:lumOff val="25000"/>
                </a:schemeClr>
              </a:solidFill>
            </a:rPr>
            <a:t>X</a:t>
          </a:r>
          <a:r>
            <a:rPr kumimoji="1" lang="en-US" altLang="ja-JP" sz="1600" baseline="-25000">
              <a:solidFill>
                <a:schemeClr val="tx1">
                  <a:lumMod val="75000"/>
                  <a:lumOff val="25000"/>
                </a:schemeClr>
              </a:solidFill>
            </a:rPr>
            <a:t>n+1</a:t>
          </a:r>
          <a:endParaRPr kumimoji="1" lang="ja-JP" altLang="en-US" sz="1600" baseline="-25000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0.51713</cdr:x>
      <cdr:y>0.75703</cdr:y>
    </cdr:from>
    <cdr:to>
      <cdr:x>0.56742</cdr:x>
      <cdr:y>0.84042</cdr:y>
    </cdr:to>
    <cdr:sp macro="" textlink="">
      <cdr:nvSpPr>
        <cdr:cNvPr id="5" name="テキスト ボックス 25"/>
        <cdr:cNvSpPr txBox="1"/>
      </cdr:nvSpPr>
      <cdr:spPr>
        <a:xfrm xmlns:a="http://schemas.openxmlformats.org/drawingml/2006/main">
          <a:off x="3552058" y="3111939"/>
          <a:ext cx="345416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600">
              <a:solidFill>
                <a:srgbClr val="FF33CC"/>
              </a:solidFill>
            </a:rPr>
            <a:t>x</a:t>
          </a:r>
          <a:r>
            <a:rPr kumimoji="1" lang="en-US" altLang="ja-JP" sz="1600" baseline="-25000">
              <a:solidFill>
                <a:srgbClr val="FF33CC"/>
              </a:solidFill>
            </a:rPr>
            <a:t>n</a:t>
          </a:r>
          <a:endParaRPr kumimoji="1" lang="ja-JP" altLang="en-US" sz="1600" baseline="-25000">
            <a:solidFill>
              <a:srgbClr val="FF33CC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37"/>
  <sheetViews>
    <sheetView tabSelected="1" workbookViewId="0">
      <selection activeCell="B4" sqref="B4"/>
    </sheetView>
  </sheetViews>
  <sheetFormatPr defaultRowHeight="18.75" x14ac:dyDescent="0.4"/>
  <cols>
    <col min="1" max="1" width="0.625" customWidth="1"/>
    <col min="2" max="2" width="9" style="1"/>
    <col min="3" max="3" width="9" customWidth="1"/>
    <col min="5" max="5" width="9" style="1"/>
    <col min="13" max="16" width="9" customWidth="1"/>
    <col min="18" max="18" width="9.375" bestFit="1" customWidth="1"/>
    <col min="57" max="60" width="14.75" bestFit="1" customWidth="1"/>
  </cols>
  <sheetData>
    <row r="1" spans="1:68" ht="25.5" x14ac:dyDescent="0.4">
      <c r="A1" s="4" t="s">
        <v>15</v>
      </c>
      <c r="AC1" t="s">
        <v>60</v>
      </c>
    </row>
    <row r="2" spans="1:68" x14ac:dyDescent="0.4">
      <c r="AD2" s="3" t="s">
        <v>13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</row>
    <row r="3" spans="1:68" x14ac:dyDescent="0.4">
      <c r="B3" s="5" t="s">
        <v>63</v>
      </c>
      <c r="E3" s="5" t="s">
        <v>55</v>
      </c>
      <c r="Q3" t="s">
        <v>56</v>
      </c>
      <c r="AD3" s="3" t="s">
        <v>14</v>
      </c>
      <c r="AE3">
        <v>0.1</v>
      </c>
      <c r="AF3">
        <v>0.2</v>
      </c>
      <c r="AG3">
        <v>0.3</v>
      </c>
      <c r="AH3">
        <v>0.4</v>
      </c>
      <c r="AI3">
        <v>0.5</v>
      </c>
      <c r="AJ3">
        <v>0.6</v>
      </c>
      <c r="AK3">
        <v>0.7</v>
      </c>
      <c r="AL3">
        <v>0.8</v>
      </c>
      <c r="AM3">
        <v>0.9</v>
      </c>
      <c r="AN3">
        <v>1</v>
      </c>
      <c r="AP3" t="s">
        <v>61</v>
      </c>
      <c r="BB3" t="s">
        <v>62</v>
      </c>
      <c r="BE3" s="22" t="s">
        <v>71</v>
      </c>
      <c r="BF3" s="23"/>
      <c r="BG3" s="22" t="s">
        <v>72</v>
      </c>
      <c r="BH3" s="23"/>
    </row>
    <row r="4" spans="1:68" s="1" customFormat="1" x14ac:dyDescent="0.4">
      <c r="A4" s="1">
        <v>4</v>
      </c>
      <c r="B4" s="13" t="s">
        <v>0</v>
      </c>
      <c r="C4" s="13">
        <v>10</v>
      </c>
      <c r="E4" s="14"/>
      <c r="F4" s="15" t="s">
        <v>20</v>
      </c>
      <c r="G4" s="15" t="s">
        <v>21</v>
      </c>
      <c r="H4" s="15" t="s">
        <v>22</v>
      </c>
      <c r="I4" s="15" t="s">
        <v>23</v>
      </c>
      <c r="J4" s="15" t="s">
        <v>24</v>
      </c>
      <c r="K4" s="15" t="s">
        <v>25</v>
      </c>
      <c r="L4" s="15" t="s">
        <v>26</v>
      </c>
      <c r="M4" s="15" t="s">
        <v>27</v>
      </c>
      <c r="N4" s="15" t="s">
        <v>28</v>
      </c>
      <c r="O4" s="15" t="s">
        <v>29</v>
      </c>
      <c r="Q4" s="14"/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C4" s="15" t="s">
        <v>11</v>
      </c>
      <c r="AD4" s="15" t="s">
        <v>12</v>
      </c>
      <c r="AE4" s="15" t="s">
        <v>20</v>
      </c>
      <c r="AF4" s="15" t="s">
        <v>21</v>
      </c>
      <c r="AG4" s="15" t="s">
        <v>22</v>
      </c>
      <c r="AH4" s="15" t="s">
        <v>23</v>
      </c>
      <c r="AI4" s="15" t="s">
        <v>24</v>
      </c>
      <c r="AJ4" s="15" t="s">
        <v>25</v>
      </c>
      <c r="AK4" s="15" t="s">
        <v>26</v>
      </c>
      <c r="AL4" s="15" t="s">
        <v>27</v>
      </c>
      <c r="AM4" s="15" t="s">
        <v>28</v>
      </c>
      <c r="AN4" s="15" t="s">
        <v>29</v>
      </c>
      <c r="AP4" s="14"/>
      <c r="AQ4" s="15" t="s">
        <v>20</v>
      </c>
      <c r="AR4" s="15" t="s">
        <v>21</v>
      </c>
      <c r="AS4" s="15" t="s">
        <v>22</v>
      </c>
      <c r="AT4" s="15" t="s">
        <v>23</v>
      </c>
      <c r="AU4" s="15" t="s">
        <v>24</v>
      </c>
      <c r="AV4" s="15" t="s">
        <v>25</v>
      </c>
      <c r="AW4" s="15" t="s">
        <v>26</v>
      </c>
      <c r="AX4" s="15" t="s">
        <v>27</v>
      </c>
      <c r="AY4" s="15" t="s">
        <v>28</v>
      </c>
      <c r="AZ4" s="15" t="s">
        <v>29</v>
      </c>
      <c r="BB4" s="15" t="s">
        <v>64</v>
      </c>
      <c r="BC4" s="15" t="s">
        <v>68</v>
      </c>
      <c r="BD4" s="15" t="s">
        <v>65</v>
      </c>
      <c r="BE4" s="15" t="s">
        <v>69</v>
      </c>
      <c r="BF4" s="15" t="s">
        <v>70</v>
      </c>
      <c r="BG4" s="15" t="s">
        <v>69</v>
      </c>
      <c r="BH4" s="15" t="s">
        <v>70</v>
      </c>
    </row>
    <row r="5" spans="1:68" x14ac:dyDescent="0.4">
      <c r="B5" s="13" t="s">
        <v>1</v>
      </c>
      <c r="C5" s="13">
        <v>30</v>
      </c>
      <c r="E5" s="1" t="s">
        <v>30</v>
      </c>
      <c r="F5">
        <v>5</v>
      </c>
      <c r="G5">
        <v>1</v>
      </c>
      <c r="H5">
        <v>2</v>
      </c>
      <c r="I5">
        <v>7</v>
      </c>
      <c r="J5">
        <v>3</v>
      </c>
      <c r="K5">
        <v>5</v>
      </c>
      <c r="L5">
        <v>16</v>
      </c>
      <c r="M5">
        <v>3</v>
      </c>
      <c r="N5">
        <v>10</v>
      </c>
      <c r="O5">
        <v>23</v>
      </c>
      <c r="Q5" s="12" t="s">
        <v>20</v>
      </c>
      <c r="R5" s="7"/>
      <c r="S5" s="6">
        <f>IFERROR(CORREL($F$5:$F$34,G$5:G$34),0)</f>
        <v>7.3637374860956631E-2</v>
      </c>
      <c r="T5" s="6">
        <f t="shared" ref="T5:AA5" si="0">IFERROR(CORREL($F$5:$F$34,H$5:H$34),0)</f>
        <v>0.1434927697441602</v>
      </c>
      <c r="U5" s="6">
        <f t="shared" si="0"/>
        <v>-0.18353726362625142</v>
      </c>
      <c r="V5" s="6">
        <f t="shared" si="0"/>
        <v>-0.15506117908787545</v>
      </c>
      <c r="W5" s="6">
        <f t="shared" si="0"/>
        <v>-6.0734149054505013E-2</v>
      </c>
      <c r="X5" s="6">
        <f t="shared" si="0"/>
        <v>-0.15951056729699667</v>
      </c>
      <c r="Y5" s="6">
        <f t="shared" si="0"/>
        <v>6.2068965517241392E-2</v>
      </c>
      <c r="Z5" s="6">
        <f t="shared" si="0"/>
        <v>7.719688542825362E-2</v>
      </c>
      <c r="AA5" s="6">
        <f t="shared" si="0"/>
        <v>0.16885428253615131</v>
      </c>
      <c r="AC5" s="8">
        <v>1</v>
      </c>
      <c r="AD5" s="10">
        <f>(1/(COUNT($AC$5:$AC$34))*(AC5-0.5))</f>
        <v>1.6666666666666666E-2</v>
      </c>
      <c r="AE5" s="10">
        <f>_xlfn.NORM.INV($AD5,AE$2,AE$3)</f>
        <v>-0.21280452341849843</v>
      </c>
      <c r="AF5" s="10">
        <f t="shared" ref="AF5:AN20" si="1">_xlfn.NORM.INV($AD5,AF$2,AF$3)</f>
        <v>-0.42560904683699685</v>
      </c>
      <c r="AG5" s="10">
        <f t="shared" si="1"/>
        <v>-0.63841357025549517</v>
      </c>
      <c r="AH5" s="10">
        <f t="shared" si="1"/>
        <v>-0.8512180936739937</v>
      </c>
      <c r="AI5" s="10">
        <f t="shared" si="1"/>
        <v>-1.064022617092492</v>
      </c>
      <c r="AJ5" s="10">
        <f t="shared" si="1"/>
        <v>-1.2768271405109903</v>
      </c>
      <c r="AK5" s="10">
        <f t="shared" si="1"/>
        <v>-1.4896316639294886</v>
      </c>
      <c r="AL5" s="10">
        <f t="shared" si="1"/>
        <v>-1.7024361873479874</v>
      </c>
      <c r="AM5" s="10">
        <f t="shared" si="1"/>
        <v>-1.9152407107664857</v>
      </c>
      <c r="AN5" s="10">
        <f t="shared" si="1"/>
        <v>-2.128045234184984</v>
      </c>
      <c r="AO5" s="10"/>
      <c r="AP5" s="12" t="s">
        <v>30</v>
      </c>
      <c r="AQ5" s="10">
        <f>VLOOKUP($F5,$AC$5:$AN$34,3,FALSE)</f>
        <v>-0.10364333894937899</v>
      </c>
      <c r="AR5" s="10">
        <f>VLOOKUP($G5,$AC$5:$AN$34,4,FALSE)</f>
        <v>-0.42560904683699685</v>
      </c>
      <c r="AS5" s="10">
        <f>VLOOKUP($H5,$AC$5:$AN$34,5,FALSE)</f>
        <v>-0.49345608808544178</v>
      </c>
      <c r="AT5" s="10">
        <f>VLOOKUP($I5,$AC$5:$AN$34,6,FALSE)</f>
        <v>-0.31340015015590983</v>
      </c>
      <c r="AU5" s="10">
        <f>VLOOKUP($J5,$AC$5:$AN$34,7,FALSE)</f>
        <v>-0.69149706355031959</v>
      </c>
      <c r="AV5" s="10">
        <f>VLOOKUP($K5,$AC$5:$AN$34,8,FALSE)</f>
        <v>-0.62186003369627385</v>
      </c>
      <c r="AW5" s="10">
        <f>VLOOKUP($L5,$AC$5:$AN$34,9,FALSE)</f>
        <v>2.9252508471517565E-2</v>
      </c>
      <c r="AX5" s="10">
        <f>VLOOKUP($M5,$AC$5:$AN$34,10,FALSE)</f>
        <v>-1.1063953016805115</v>
      </c>
      <c r="AY5" s="10">
        <f>VLOOKUP($N5,$AC$5:$AN$34,11,FALSE)</f>
        <v>-0.42933638564049925</v>
      </c>
      <c r="AZ5" s="10">
        <f>VLOOKUP($O5,$AC$5:$AN$34,12,FALSE)</f>
        <v>0.67448975019608193</v>
      </c>
      <c r="BB5" s="16">
        <v>-0.5</v>
      </c>
      <c r="BC5" s="16">
        <f>(BB5+BD5)/2</f>
        <v>-0.47499999999999998</v>
      </c>
      <c r="BD5" s="16">
        <v>-0.45</v>
      </c>
      <c r="BE5" s="10">
        <f>_xlfn.NORM.DIST($BD5,$AE$2,$AE$3,TRUE)-_xlfn.NORM.DIST($BB5,$AE$2,$AE$3,TRUE)</f>
        <v>3.11102155285086E-6</v>
      </c>
      <c r="BF5" s="17">
        <f>(COUNTIF(AQ$5:AQ$34,"&lt;="&amp;$BD5)-COUNTIF(AQ$5:AQ$34,"&lt;="&amp;$BB5))/30</f>
        <v>0</v>
      </c>
      <c r="BG5" s="10">
        <f>_xlfn.NORM.DIST($BD5,$AF$2,$AF$3,TRUE)-_xlfn.NORM.DIST($BB5,$AF$2,$AF$3,TRUE)</f>
        <v>6.0148073292685626E-3</v>
      </c>
      <c r="BH5" s="17">
        <f>(COUNTIF(AR$5:AR$34,"&lt;="&amp;$BD5)-COUNTIF(AR$5:AR$34,"&lt;="&amp;$BB5))/30</f>
        <v>0</v>
      </c>
      <c r="BP5" s="19">
        <v>0</v>
      </c>
    </row>
    <row r="6" spans="1:68" s="1" customFormat="1" x14ac:dyDescent="0.4">
      <c r="B6" s="13" t="s">
        <v>2</v>
      </c>
      <c r="C6" s="20">
        <v>0.2</v>
      </c>
      <c r="E6" s="1" t="s">
        <v>31</v>
      </c>
      <c r="F6">
        <v>23</v>
      </c>
      <c r="G6">
        <v>3</v>
      </c>
      <c r="H6">
        <v>30</v>
      </c>
      <c r="I6">
        <v>30</v>
      </c>
      <c r="J6">
        <v>10</v>
      </c>
      <c r="K6">
        <v>27</v>
      </c>
      <c r="L6">
        <v>30</v>
      </c>
      <c r="M6">
        <v>26</v>
      </c>
      <c r="N6">
        <v>16</v>
      </c>
      <c r="O6">
        <v>28</v>
      </c>
      <c r="Q6" s="12" t="s">
        <v>21</v>
      </c>
      <c r="R6" s="6">
        <f>IFERROR(CORREL($G$5:$G$34,F$5:F$34),0)</f>
        <v>7.3637374860956631E-2</v>
      </c>
      <c r="S6" s="7"/>
      <c r="T6" s="6">
        <f t="shared" ref="T6:AA6" si="2">IFERROR(CORREL($G$5:$G$34,H$5:H$34),0)</f>
        <v>4.9165739710789767E-2</v>
      </c>
      <c r="U6" s="6">
        <f t="shared" si="2"/>
        <v>-3.4037819799777533E-2</v>
      </c>
      <c r="V6" s="6">
        <f t="shared" si="2"/>
        <v>4.2491657397107897E-2</v>
      </c>
      <c r="W6" s="6">
        <f t="shared" si="2"/>
        <v>0.18620689655172415</v>
      </c>
      <c r="X6" s="6">
        <f t="shared" si="2"/>
        <v>2.2246941045606233E-4</v>
      </c>
      <c r="Y6" s="6">
        <f t="shared" si="2"/>
        <v>0.18487208008898778</v>
      </c>
      <c r="Z6" s="6">
        <f t="shared" si="2"/>
        <v>8.0756395995550623E-2</v>
      </c>
      <c r="AA6" s="6">
        <f t="shared" si="2"/>
        <v>-6.8743047830923262E-2</v>
      </c>
      <c r="AC6" s="8">
        <v>2</v>
      </c>
      <c r="AD6" s="10">
        <f t="shared" ref="AD6:AD34" si="3">(1/(COUNT($AC$5:$AC$34))*(0.5+(AC6-1)))</f>
        <v>0.05</v>
      </c>
      <c r="AE6" s="10">
        <f t="shared" ref="AE6:AN34" si="4">_xlfn.NORM.INV($AD6,AE$2,AE$3)</f>
        <v>-0.16448536269514727</v>
      </c>
      <c r="AF6" s="10">
        <f t="shared" si="1"/>
        <v>-0.32897072539029454</v>
      </c>
      <c r="AG6" s="10">
        <f t="shared" si="1"/>
        <v>-0.49345608808544178</v>
      </c>
      <c r="AH6" s="10">
        <f t="shared" si="1"/>
        <v>-0.65794145078058908</v>
      </c>
      <c r="AI6" s="10">
        <f t="shared" si="1"/>
        <v>-0.82242681347573632</v>
      </c>
      <c r="AJ6" s="10">
        <f t="shared" si="1"/>
        <v>-0.98691217617088356</v>
      </c>
      <c r="AK6" s="10">
        <f t="shared" si="1"/>
        <v>-1.1513975388660307</v>
      </c>
      <c r="AL6" s="10">
        <f t="shared" si="1"/>
        <v>-1.3158829015611782</v>
      </c>
      <c r="AM6" s="10">
        <f t="shared" si="1"/>
        <v>-1.4803682642563254</v>
      </c>
      <c r="AN6" s="10">
        <f t="shared" si="1"/>
        <v>-1.6448536269514726</v>
      </c>
      <c r="AO6" s="11"/>
      <c r="AP6" s="12" t="s">
        <v>31</v>
      </c>
      <c r="AQ6" s="10">
        <f t="shared" ref="AQ6:AQ34" si="5">VLOOKUP($F6,$AC$5:$AN$34,3,FALSE)</f>
        <v>6.7448975019608198E-2</v>
      </c>
      <c r="AR6" s="10">
        <f t="shared" ref="AR6:AR34" si="6">VLOOKUP($G6,$AC$5:$AN$34,4,FALSE)</f>
        <v>-0.27659882542012787</v>
      </c>
      <c r="AS6" s="10">
        <f t="shared" ref="AS6:AS34" si="7">VLOOKUP($H6,$AC$5:$AN$34,5,FALSE)</f>
        <v>0.63841357025549517</v>
      </c>
      <c r="AT6" s="10">
        <f t="shared" ref="AT6:AT34" si="8">VLOOKUP($I6,$AC$5:$AN$34,6,FALSE)</f>
        <v>0.8512180936739937</v>
      </c>
      <c r="AU6" s="10">
        <f t="shared" ref="AU6:AU34" si="9">VLOOKUP($J6,$AC$5:$AN$34,7,FALSE)</f>
        <v>-0.23852021424472181</v>
      </c>
      <c r="AV6" s="10">
        <f t="shared" ref="AV6:AV34" si="10">VLOOKUP($K6,$AC$5:$AN$34,8,FALSE)</f>
        <v>0.71508970300883667</v>
      </c>
      <c r="AW6" s="10">
        <f t="shared" ref="AW6:AW34" si="11">VLOOKUP($L6,$AC$5:$AN$34,9,FALSE)</f>
        <v>1.4896316639294886</v>
      </c>
      <c r="AX6" s="10">
        <f t="shared" ref="AX6:AX34" si="12">VLOOKUP($M6,$AC$5:$AN$34,10,FALSE)</f>
        <v>0.82914671159503195</v>
      </c>
      <c r="AY6" s="10">
        <f t="shared" ref="AY6:AY34" si="13">VLOOKUP($N6,$AC$5:$AN$34,11,FALSE)</f>
        <v>3.76103680348083E-2</v>
      </c>
      <c r="AZ6" s="10">
        <f t="shared" ref="AZ6:AZ34" si="14">VLOOKUP($O6,$AC$5:$AN$34,12,FALSE)</f>
        <v>1.3829941271006372</v>
      </c>
      <c r="BB6" s="16">
        <f>BD5</f>
        <v>-0.45</v>
      </c>
      <c r="BC6" s="16">
        <f t="shared" ref="BC6:BC34" si="15">(BB6+BD6)/2</f>
        <v>-0.42500000000000004</v>
      </c>
      <c r="BD6" s="16">
        <f>BD5+(BD5-BB5)</f>
        <v>-0.4</v>
      </c>
      <c r="BE6" s="10">
        <f t="shared" ref="BE6:BE34" si="16">_xlfn.NORM.DIST($BD6,$AE$2,$AE$3,TRUE)-_xlfn.NORM.DIST($BB6,$AE$2,$AE$3,TRUE)</f>
        <v>2.8273568708389804E-5</v>
      </c>
      <c r="BF6" s="17">
        <f t="shared" ref="BF6:BF34" si="17">(COUNTIF(AQ$5:AQ$34,"&lt;="&amp;$BD6)-COUNTIF(AQ$5:AQ$34,"&lt;="&amp;$BB6))/30</f>
        <v>0</v>
      </c>
      <c r="BG6" s="1">
        <f t="shared" ref="BG6:BG34" si="18">_xlfn.NORM.DIST($BD6,$AF$2,$AF$3,TRUE)-_xlfn.NORM.DIST($BB6,$AF$2,$AF$3,TRUE)</f>
        <v>1.0525659293134496E-2</v>
      </c>
      <c r="BH6" s="1">
        <f t="shared" ref="BH6:BH34" si="19">(COUNTIF(AR$5:AR$34,"&lt;="&amp;$BD6)-COUNTIF(AR$5:AR$34,"&lt;="&amp;$BB6))/30</f>
        <v>3.3333333333333333E-2</v>
      </c>
    </row>
    <row r="7" spans="1:68" x14ac:dyDescent="0.4">
      <c r="C7" s="1"/>
      <c r="E7" s="9" t="s">
        <v>32</v>
      </c>
      <c r="F7">
        <v>30</v>
      </c>
      <c r="G7">
        <v>5</v>
      </c>
      <c r="H7">
        <v>11</v>
      </c>
      <c r="I7">
        <v>16</v>
      </c>
      <c r="J7">
        <v>12</v>
      </c>
      <c r="K7">
        <v>8</v>
      </c>
      <c r="L7">
        <v>13</v>
      </c>
      <c r="M7">
        <v>12</v>
      </c>
      <c r="N7">
        <v>21</v>
      </c>
      <c r="O7">
        <v>6</v>
      </c>
      <c r="P7" s="3"/>
      <c r="Q7" s="12" t="s">
        <v>22</v>
      </c>
      <c r="R7" s="6">
        <f>IFERROR(CORREL($H$5:$H$34,F$5:F$34),0)</f>
        <v>0.1434927697441602</v>
      </c>
      <c r="S7" s="6">
        <f>IFERROR(CORREL($H$5:$H$34,G$5:G$34),0)</f>
        <v>4.9165739710789767E-2</v>
      </c>
      <c r="T7" s="7"/>
      <c r="U7" s="6">
        <f t="shared" ref="U7:AA7" si="20">IFERROR(CORREL($H$5:$H$34,I$5:I$34),0)</f>
        <v>0.18175750834260293</v>
      </c>
      <c r="V7" s="6">
        <f t="shared" si="20"/>
        <v>0.18976640711902115</v>
      </c>
      <c r="W7" s="6">
        <f t="shared" si="20"/>
        <v>0.15550611790878757</v>
      </c>
      <c r="X7" s="6">
        <f t="shared" si="20"/>
        <v>5.1167964404894338E-3</v>
      </c>
      <c r="Y7" s="6">
        <f t="shared" si="20"/>
        <v>-0.10433815350389322</v>
      </c>
      <c r="Z7" s="6">
        <f t="shared" si="20"/>
        <v>-3.2258064516129031E-2</v>
      </c>
      <c r="AA7" s="6">
        <f t="shared" si="20"/>
        <v>0.1977753058954394</v>
      </c>
      <c r="AC7" s="8">
        <v>3</v>
      </c>
      <c r="AD7" s="10">
        <f t="shared" si="3"/>
        <v>8.3333333333333329E-2</v>
      </c>
      <c r="AE7" s="10">
        <f t="shared" si="4"/>
        <v>-0.13829941271006393</v>
      </c>
      <c r="AF7" s="10">
        <f t="shared" si="1"/>
        <v>-0.27659882542012787</v>
      </c>
      <c r="AG7" s="10">
        <f t="shared" si="1"/>
        <v>-0.41489823813019172</v>
      </c>
      <c r="AH7" s="10">
        <f t="shared" si="1"/>
        <v>-0.55319765084025574</v>
      </c>
      <c r="AI7" s="10">
        <f t="shared" si="1"/>
        <v>-0.69149706355031959</v>
      </c>
      <c r="AJ7" s="10">
        <f t="shared" si="1"/>
        <v>-0.82979647626038344</v>
      </c>
      <c r="AK7" s="10">
        <f t="shared" si="1"/>
        <v>-0.9680958889704474</v>
      </c>
      <c r="AL7" s="10">
        <f t="shared" si="1"/>
        <v>-1.1063953016805115</v>
      </c>
      <c r="AM7" s="10">
        <f t="shared" si="1"/>
        <v>-1.2446947143905753</v>
      </c>
      <c r="AN7" s="10">
        <f t="shared" si="1"/>
        <v>-1.3829941271006392</v>
      </c>
      <c r="AO7" s="10"/>
      <c r="AP7" s="12" t="s">
        <v>32</v>
      </c>
      <c r="AQ7" s="10">
        <f t="shared" si="5"/>
        <v>0.21280452341849843</v>
      </c>
      <c r="AR7" s="10">
        <f t="shared" si="6"/>
        <v>-0.20728667789875799</v>
      </c>
      <c r="AS7" s="10">
        <f t="shared" si="7"/>
        <v>-0.11559613992227034</v>
      </c>
      <c r="AT7" s="10">
        <f t="shared" si="8"/>
        <v>1.6715719126581468E-2</v>
      </c>
      <c r="AU7" s="10">
        <f t="shared" si="9"/>
        <v>-0.1483689191299491</v>
      </c>
      <c r="AV7" s="10">
        <f t="shared" si="10"/>
        <v>-0.40469385011764913</v>
      </c>
      <c r="AW7" s="10">
        <f t="shared" si="11"/>
        <v>-0.14729987597354727</v>
      </c>
      <c r="AX7" s="10">
        <f t="shared" si="12"/>
        <v>-0.23739027060791856</v>
      </c>
      <c r="AY7" s="10">
        <f t="shared" si="13"/>
        <v>0.42933638564049925</v>
      </c>
      <c r="AZ7" s="10">
        <f t="shared" si="14"/>
        <v>-0.90273479164386372</v>
      </c>
      <c r="BB7" s="16">
        <f t="shared" ref="BB7:BB34" si="21">BD6</f>
        <v>-0.4</v>
      </c>
      <c r="BC7" s="16">
        <f t="shared" si="15"/>
        <v>-0.375</v>
      </c>
      <c r="BD7" s="16">
        <f t="shared" ref="BD7:BD34" si="22">BD6+(BD6-BB6)</f>
        <v>-0.35000000000000003</v>
      </c>
      <c r="BE7" s="10">
        <f t="shared" si="16"/>
        <v>2.009578372024052E-4</v>
      </c>
      <c r="BF7" s="17">
        <f t="shared" si="17"/>
        <v>0</v>
      </c>
      <c r="BG7">
        <f t="shared" si="18"/>
        <v>1.7309024915637908E-2</v>
      </c>
      <c r="BH7">
        <f t="shared" si="19"/>
        <v>0</v>
      </c>
    </row>
    <row r="8" spans="1:68" x14ac:dyDescent="0.4">
      <c r="E8" s="9" t="s">
        <v>33</v>
      </c>
      <c r="F8">
        <v>8</v>
      </c>
      <c r="G8">
        <v>26</v>
      </c>
      <c r="H8">
        <v>19</v>
      </c>
      <c r="I8">
        <v>17</v>
      </c>
      <c r="J8">
        <v>28</v>
      </c>
      <c r="K8">
        <v>30</v>
      </c>
      <c r="L8">
        <v>3</v>
      </c>
      <c r="M8">
        <v>5</v>
      </c>
      <c r="N8">
        <v>20</v>
      </c>
      <c r="O8">
        <v>18</v>
      </c>
      <c r="P8" s="3"/>
      <c r="Q8" s="12" t="s">
        <v>23</v>
      </c>
      <c r="R8" s="6">
        <f>IFERROR(CORREL($I$5:$I$34,F$5:F$34),0)</f>
        <v>-0.18353726362625142</v>
      </c>
      <c r="S8" s="6">
        <f t="shared" ref="S8:T8" si="23">IFERROR(CORREL($I$5:$I$34,G$5:G$34),0)</f>
        <v>-3.4037819799777533E-2</v>
      </c>
      <c r="T8" s="6">
        <f t="shared" si="23"/>
        <v>0.18175750834260293</v>
      </c>
      <c r="U8" s="7"/>
      <c r="V8" s="6">
        <f t="shared" ref="V8:AA8" si="24">IFERROR(CORREL($I$5:$I$34,J$5:J$34),0)</f>
        <v>-0.19555061179087879</v>
      </c>
      <c r="W8" s="6">
        <f t="shared" si="24"/>
        <v>0.14215795328142383</v>
      </c>
      <c r="X8" s="6">
        <f t="shared" si="24"/>
        <v>9.0989988876529482E-2</v>
      </c>
      <c r="Y8" s="6">
        <f t="shared" si="24"/>
        <v>0.15862068965517243</v>
      </c>
      <c r="Z8" s="6">
        <f t="shared" si="24"/>
        <v>-0.15995550611790879</v>
      </c>
      <c r="AA8" s="6">
        <f t="shared" si="24"/>
        <v>-1.624026696329255E-2</v>
      </c>
      <c r="AC8" s="8">
        <v>4</v>
      </c>
      <c r="AD8" s="10">
        <f t="shared" si="3"/>
        <v>0.11666666666666667</v>
      </c>
      <c r="AE8" s="10">
        <f t="shared" si="4"/>
        <v>-0.11918161716813945</v>
      </c>
      <c r="AF8" s="10">
        <f t="shared" si="1"/>
        <v>-0.2383632343362789</v>
      </c>
      <c r="AG8" s="10">
        <f t="shared" si="1"/>
        <v>-0.35754485150441834</v>
      </c>
      <c r="AH8" s="10">
        <f t="shared" si="1"/>
        <v>-0.4767264686725578</v>
      </c>
      <c r="AI8" s="10">
        <f t="shared" si="1"/>
        <v>-0.59590808584069721</v>
      </c>
      <c r="AJ8" s="10">
        <f t="shared" si="1"/>
        <v>-0.71508970300883667</v>
      </c>
      <c r="AK8" s="10">
        <f t="shared" si="1"/>
        <v>-0.83427132017697603</v>
      </c>
      <c r="AL8" s="10">
        <f t="shared" si="1"/>
        <v>-0.9534529373451156</v>
      </c>
      <c r="AM8" s="10">
        <f t="shared" si="1"/>
        <v>-1.072634554513255</v>
      </c>
      <c r="AN8" s="10">
        <f t="shared" si="1"/>
        <v>-1.1918161716813944</v>
      </c>
      <c r="AO8" s="10"/>
      <c r="AP8" s="12" t="s">
        <v>33</v>
      </c>
      <c r="AQ8" s="10">
        <f t="shared" si="5"/>
        <v>-6.7448975019608198E-2</v>
      </c>
      <c r="AR8" s="10">
        <f t="shared" si="6"/>
        <v>0.20728667789875799</v>
      </c>
      <c r="AS8" s="10">
        <f t="shared" si="7"/>
        <v>8.9021351477969454E-2</v>
      </c>
      <c r="AT8" s="10">
        <f t="shared" si="8"/>
        <v>5.0264538742029664E-2</v>
      </c>
      <c r="AU8" s="10">
        <f t="shared" si="9"/>
        <v>0.69149706355031859</v>
      </c>
      <c r="AV8" s="10">
        <f t="shared" si="10"/>
        <v>1.2768271405109903</v>
      </c>
      <c r="AW8" s="10">
        <f t="shared" si="11"/>
        <v>-0.9680958889704474</v>
      </c>
      <c r="AX8" s="10">
        <f t="shared" si="12"/>
        <v>-0.82914671159503195</v>
      </c>
      <c r="AY8" s="10">
        <f t="shared" si="13"/>
        <v>0.34678841976681107</v>
      </c>
      <c r="AZ8" s="10">
        <f t="shared" si="14"/>
        <v>0.21042839424792484</v>
      </c>
      <c r="BB8" s="16">
        <f t="shared" si="21"/>
        <v>-0.35000000000000003</v>
      </c>
      <c r="BC8" s="16">
        <f t="shared" si="15"/>
        <v>-0.32500000000000007</v>
      </c>
      <c r="BD8" s="16">
        <f t="shared" si="22"/>
        <v>-0.30000000000000004</v>
      </c>
      <c r="BE8" s="10">
        <f t="shared" si="16"/>
        <v>1.1172689525945682E-3</v>
      </c>
      <c r="BF8" s="17">
        <f t="shared" si="17"/>
        <v>0</v>
      </c>
      <c r="BG8">
        <f t="shared" si="18"/>
        <v>2.6748044405040958E-2</v>
      </c>
      <c r="BH8">
        <f t="shared" si="19"/>
        <v>3.3333333333333333E-2</v>
      </c>
    </row>
    <row r="9" spans="1:68" x14ac:dyDescent="0.4">
      <c r="E9" s="9" t="s">
        <v>34</v>
      </c>
      <c r="F9">
        <v>26</v>
      </c>
      <c r="G9">
        <v>25</v>
      </c>
      <c r="H9">
        <v>27</v>
      </c>
      <c r="I9">
        <v>29</v>
      </c>
      <c r="J9">
        <v>17</v>
      </c>
      <c r="K9">
        <v>23</v>
      </c>
      <c r="L9">
        <v>11</v>
      </c>
      <c r="M9">
        <v>9</v>
      </c>
      <c r="N9">
        <v>3</v>
      </c>
      <c r="O9">
        <v>11</v>
      </c>
      <c r="P9" s="3"/>
      <c r="Q9" s="12" t="s">
        <v>24</v>
      </c>
      <c r="R9" s="6">
        <f>IFERROR(CORREL($J$5:$J$34,F$5:F$34),0)</f>
        <v>-0.15506117908787545</v>
      </c>
      <c r="S9" s="6">
        <f t="shared" ref="S9:U9" si="25">IFERROR(CORREL($J$5:$J$34,G$5:G$34),0)</f>
        <v>4.2491657397107897E-2</v>
      </c>
      <c r="T9" s="6">
        <f t="shared" si="25"/>
        <v>0.18976640711902115</v>
      </c>
      <c r="U9" s="6">
        <f t="shared" si="25"/>
        <v>-0.19555061179087879</v>
      </c>
      <c r="V9" s="7"/>
      <c r="W9" s="6">
        <f t="shared" ref="W9:AA9" si="26">IFERROR(CORREL($J$5:$J$34,K$5:K$34),0)</f>
        <v>0.1163515016685206</v>
      </c>
      <c r="X9" s="6">
        <f t="shared" si="26"/>
        <v>-2.8253615127919914E-2</v>
      </c>
      <c r="Y9" s="6">
        <f t="shared" si="26"/>
        <v>-0.19822024471635152</v>
      </c>
      <c r="Z9" s="6">
        <f t="shared" si="26"/>
        <v>0.17597330367074529</v>
      </c>
      <c r="AA9" s="6">
        <f t="shared" si="26"/>
        <v>9.2769744160177983E-2</v>
      </c>
      <c r="AC9" s="8">
        <v>5</v>
      </c>
      <c r="AD9" s="10">
        <f t="shared" si="3"/>
        <v>0.15</v>
      </c>
      <c r="AE9" s="10">
        <f t="shared" si="4"/>
        <v>-0.10364333894937899</v>
      </c>
      <c r="AF9" s="10">
        <f t="shared" si="1"/>
        <v>-0.20728667789875799</v>
      </c>
      <c r="AG9" s="10">
        <f>_xlfn.NORM.INV($AD9,AG$2,AG$3)</f>
        <v>-0.31093001684813693</v>
      </c>
      <c r="AH9" s="10">
        <f t="shared" si="1"/>
        <v>-0.41457335579751597</v>
      </c>
      <c r="AI9" s="10">
        <f t="shared" si="1"/>
        <v>-0.51821669474689491</v>
      </c>
      <c r="AJ9" s="10">
        <f t="shared" si="1"/>
        <v>-0.62186003369627385</v>
      </c>
      <c r="AK9" s="10">
        <f t="shared" si="1"/>
        <v>-0.72550337264565279</v>
      </c>
      <c r="AL9" s="10">
        <f t="shared" si="1"/>
        <v>-0.82914671159503195</v>
      </c>
      <c r="AM9" s="10">
        <f t="shared" si="1"/>
        <v>-0.93279005054441089</v>
      </c>
      <c r="AN9" s="10">
        <f t="shared" si="1"/>
        <v>-1.0364333894937898</v>
      </c>
      <c r="AO9" s="10"/>
      <c r="AP9" s="12" t="s">
        <v>34</v>
      </c>
      <c r="AQ9" s="10">
        <f t="shared" si="5"/>
        <v>0.10364333894937899</v>
      </c>
      <c r="AR9" s="10">
        <f t="shared" si="6"/>
        <v>0.18054695832877277</v>
      </c>
      <c r="AS9" s="10">
        <f t="shared" si="7"/>
        <v>0.35754485150441834</v>
      </c>
      <c r="AT9" s="10">
        <f t="shared" si="8"/>
        <v>0.65794145078058863</v>
      </c>
      <c r="AU9" s="10">
        <f t="shared" si="9"/>
        <v>6.2830673427537079E-2</v>
      </c>
      <c r="AV9" s="10">
        <f t="shared" si="10"/>
        <v>0.40469385011764913</v>
      </c>
      <c r="AW9" s="10">
        <f t="shared" si="11"/>
        <v>-0.26972432648529748</v>
      </c>
      <c r="AX9" s="10">
        <f t="shared" si="12"/>
        <v>-0.45837403879637101</v>
      </c>
      <c r="AY9" s="10">
        <f t="shared" si="13"/>
        <v>-1.2446947143905753</v>
      </c>
      <c r="AZ9" s="10">
        <f t="shared" si="14"/>
        <v>-0.38532046640756784</v>
      </c>
      <c r="BB9" s="16">
        <f t="shared" si="21"/>
        <v>-0.30000000000000004</v>
      </c>
      <c r="BC9" s="16">
        <f t="shared" si="15"/>
        <v>-0.27500000000000002</v>
      </c>
      <c r="BD9" s="16">
        <f t="shared" si="22"/>
        <v>-0.25000000000000006</v>
      </c>
      <c r="BE9" s="10">
        <f t="shared" si="16"/>
        <v>4.8597672941460305E-3</v>
      </c>
      <c r="BF9" s="17">
        <f t="shared" si="17"/>
        <v>0</v>
      </c>
      <c r="BG9">
        <f t="shared" si="18"/>
        <v>3.8842572397997141E-2</v>
      </c>
      <c r="BH9">
        <f t="shared" si="19"/>
        <v>3.3333333333333333E-2</v>
      </c>
    </row>
    <row r="10" spans="1:68" x14ac:dyDescent="0.4">
      <c r="E10" s="9" t="s">
        <v>3</v>
      </c>
      <c r="F10">
        <v>9</v>
      </c>
      <c r="G10">
        <v>9</v>
      </c>
      <c r="H10">
        <v>13</v>
      </c>
      <c r="I10">
        <v>9</v>
      </c>
      <c r="J10">
        <v>26</v>
      </c>
      <c r="K10">
        <v>22</v>
      </c>
      <c r="L10">
        <v>12</v>
      </c>
      <c r="M10">
        <v>4</v>
      </c>
      <c r="N10">
        <v>19</v>
      </c>
      <c r="O10">
        <v>16</v>
      </c>
      <c r="Q10" s="12" t="s">
        <v>25</v>
      </c>
      <c r="R10" s="6">
        <f>IFERROR(CORREL($K$5:$K$34,F$5:F$34),0)</f>
        <v>-6.0734149054505013E-2</v>
      </c>
      <c r="S10" s="6">
        <f t="shared" ref="S10:V10" si="27">IFERROR(CORREL($K$5:$K$34,G$5:G$34),0)</f>
        <v>0.18620689655172415</v>
      </c>
      <c r="T10" s="6">
        <f t="shared" si="27"/>
        <v>0.15550611790878757</v>
      </c>
      <c r="U10" s="6">
        <f t="shared" si="27"/>
        <v>0.14215795328142383</v>
      </c>
      <c r="V10" s="6">
        <f t="shared" si="27"/>
        <v>0.1163515016685206</v>
      </c>
      <c r="W10" s="7"/>
      <c r="X10" s="6">
        <f t="shared" ref="X10:AA10" si="28">IFERROR(CORREL($K$5:$K$34,L$5:L$34),0)</f>
        <v>8.0311457174638501E-2</v>
      </c>
      <c r="Y10" s="6">
        <f t="shared" si="28"/>
        <v>0.1399332591768632</v>
      </c>
      <c r="Z10" s="6">
        <f t="shared" si="28"/>
        <v>-0.1310344827586207</v>
      </c>
      <c r="AA10" s="6">
        <f t="shared" si="28"/>
        <v>-4.6496106785317029E-2</v>
      </c>
      <c r="AC10" s="8">
        <v>6</v>
      </c>
      <c r="AD10" s="10">
        <f t="shared" si="3"/>
        <v>0.18333333333333332</v>
      </c>
      <c r="AE10" s="10">
        <f t="shared" si="4"/>
        <v>-9.0273479164386383E-2</v>
      </c>
      <c r="AF10" s="10">
        <f t="shared" si="1"/>
        <v>-0.18054695832877277</v>
      </c>
      <c r="AG10" s="10">
        <f t="shared" si="1"/>
        <v>-0.27082043749315909</v>
      </c>
      <c r="AH10" s="10">
        <f t="shared" si="1"/>
        <v>-0.36109391665754553</v>
      </c>
      <c r="AI10" s="10">
        <f t="shared" si="1"/>
        <v>-0.45136739582193186</v>
      </c>
      <c r="AJ10" s="10">
        <f t="shared" si="1"/>
        <v>-0.54164087498631819</v>
      </c>
      <c r="AK10" s="10">
        <f t="shared" si="1"/>
        <v>-0.63191435415070452</v>
      </c>
      <c r="AL10" s="10">
        <f t="shared" si="1"/>
        <v>-0.72218783331509107</v>
      </c>
      <c r="AM10" s="10">
        <f t="shared" si="1"/>
        <v>-0.81246131247947739</v>
      </c>
      <c r="AN10" s="10">
        <f t="shared" si="1"/>
        <v>-0.90273479164386372</v>
      </c>
      <c r="AO10" s="10"/>
      <c r="AP10" s="12" t="s">
        <v>3</v>
      </c>
      <c r="AQ10" s="10">
        <f t="shared" si="5"/>
        <v>-5.7296754849546376E-2</v>
      </c>
      <c r="AR10" s="10">
        <f t="shared" si="6"/>
        <v>-0.11459350969909275</v>
      </c>
      <c r="AS10" s="10">
        <f t="shared" si="7"/>
        <v>-6.3128518274377404E-2</v>
      </c>
      <c r="AT10" s="10">
        <f t="shared" si="8"/>
        <v>-0.2291870193981855</v>
      </c>
      <c r="AU10" s="10">
        <f t="shared" si="9"/>
        <v>0.51821669474689491</v>
      </c>
      <c r="AV10" s="10">
        <f t="shared" si="10"/>
        <v>0.34378052909727824</v>
      </c>
      <c r="AW10" s="10">
        <f t="shared" si="11"/>
        <v>-0.20771648678192872</v>
      </c>
      <c r="AX10" s="10">
        <f t="shared" si="12"/>
        <v>-0.9534529373451156</v>
      </c>
      <c r="AY10" s="10">
        <f t="shared" si="13"/>
        <v>0.2670640544339084</v>
      </c>
      <c r="AZ10" s="10">
        <f t="shared" si="14"/>
        <v>4.1789297816453665E-2</v>
      </c>
      <c r="BB10" s="16">
        <f t="shared" si="21"/>
        <v>-0.25000000000000006</v>
      </c>
      <c r="BC10" s="16">
        <f t="shared" si="15"/>
        <v>-0.22500000000000006</v>
      </c>
      <c r="BD10" s="16">
        <f t="shared" si="22"/>
        <v>-0.20000000000000007</v>
      </c>
      <c r="BE10" s="10">
        <f t="shared" si="16"/>
        <v>1.654046662240306E-2</v>
      </c>
      <c r="BF10" s="17">
        <f t="shared" si="17"/>
        <v>3.3333333333333333E-2</v>
      </c>
      <c r="BG10">
        <f t="shared" si="18"/>
        <v>5.3005480264601793E-2</v>
      </c>
      <c r="BH10">
        <f t="shared" si="19"/>
        <v>6.6666666666666666E-2</v>
      </c>
    </row>
    <row r="11" spans="1:68" x14ac:dyDescent="0.4">
      <c r="E11" s="9" t="s">
        <v>4</v>
      </c>
      <c r="F11">
        <v>20</v>
      </c>
      <c r="G11">
        <v>16</v>
      </c>
      <c r="H11">
        <v>15</v>
      </c>
      <c r="I11">
        <v>4</v>
      </c>
      <c r="J11">
        <v>29</v>
      </c>
      <c r="K11">
        <v>17</v>
      </c>
      <c r="L11">
        <v>19</v>
      </c>
      <c r="M11">
        <v>7</v>
      </c>
      <c r="N11">
        <v>25</v>
      </c>
      <c r="O11">
        <v>21</v>
      </c>
      <c r="Q11" s="12" t="s">
        <v>26</v>
      </c>
      <c r="R11" s="6">
        <f>IFERROR(CORREL($L$5:$L$34,F$5:F$34),0)</f>
        <v>-0.15951056729699667</v>
      </c>
      <c r="S11" s="6">
        <f t="shared" ref="S11:W11" si="29">IFERROR(CORREL($L$5:$L$34,G$5:G$34),0)</f>
        <v>2.2246941045606233E-4</v>
      </c>
      <c r="T11" s="6">
        <f t="shared" si="29"/>
        <v>5.1167964404894338E-3</v>
      </c>
      <c r="U11" s="6">
        <f t="shared" si="29"/>
        <v>9.0989988876529482E-2</v>
      </c>
      <c r="V11" s="6">
        <f t="shared" si="29"/>
        <v>-2.8253615127919914E-2</v>
      </c>
      <c r="W11" s="6">
        <f t="shared" si="29"/>
        <v>8.0311457174638501E-2</v>
      </c>
      <c r="X11" s="7"/>
      <c r="Y11" s="6">
        <f t="shared" ref="Y11:AA11" si="30">IFERROR(CORREL($L$5:$L$34,M$5:M$34),0)</f>
        <v>0.13147942157953282</v>
      </c>
      <c r="Z11" s="6">
        <f t="shared" si="30"/>
        <v>-8.0311457174638501E-2</v>
      </c>
      <c r="AA11" s="6">
        <f t="shared" si="30"/>
        <v>0.13503893214682983</v>
      </c>
      <c r="AC11" s="8">
        <v>7</v>
      </c>
      <c r="AD11" s="10">
        <f t="shared" si="3"/>
        <v>0.21666666666666667</v>
      </c>
      <c r="AE11" s="10">
        <f t="shared" si="4"/>
        <v>-7.8350037538977457E-2</v>
      </c>
      <c r="AF11" s="10">
        <f t="shared" si="1"/>
        <v>-0.15670007507795491</v>
      </c>
      <c r="AG11" s="10">
        <f t="shared" si="1"/>
        <v>-0.23505011261693232</v>
      </c>
      <c r="AH11" s="10">
        <f t="shared" si="1"/>
        <v>-0.31340015015590983</v>
      </c>
      <c r="AI11" s="10">
        <f t="shared" si="1"/>
        <v>-0.39175018769488723</v>
      </c>
      <c r="AJ11" s="10">
        <f t="shared" si="1"/>
        <v>-0.47010022523386463</v>
      </c>
      <c r="AK11" s="10">
        <f t="shared" si="1"/>
        <v>-0.54845026277284203</v>
      </c>
      <c r="AL11" s="10">
        <f t="shared" si="1"/>
        <v>-0.62680030031181966</v>
      </c>
      <c r="AM11" s="10">
        <f t="shared" si="1"/>
        <v>-0.70515033785079706</v>
      </c>
      <c r="AN11" s="10">
        <f t="shared" si="1"/>
        <v>-0.78350037538977446</v>
      </c>
      <c r="AO11" s="10"/>
      <c r="AP11" s="12" t="s">
        <v>4</v>
      </c>
      <c r="AQ11" s="10">
        <f t="shared" si="5"/>
        <v>3.8532046640756788E-2</v>
      </c>
      <c r="AR11" s="10">
        <f t="shared" si="6"/>
        <v>8.357859563290734E-3</v>
      </c>
      <c r="AS11" s="10">
        <f t="shared" si="7"/>
        <v>-1.2536789344936143E-2</v>
      </c>
      <c r="AT11" s="10">
        <f t="shared" si="8"/>
        <v>-0.4767264686725578</v>
      </c>
      <c r="AU11" s="10">
        <f t="shared" si="9"/>
        <v>0.82242681347573576</v>
      </c>
      <c r="AV11" s="10">
        <f t="shared" si="10"/>
        <v>7.5396808113044486E-2</v>
      </c>
      <c r="AW11" s="10">
        <f t="shared" si="11"/>
        <v>0.20771648678192872</v>
      </c>
      <c r="AX11" s="10">
        <f t="shared" si="12"/>
        <v>-0.62680030031181966</v>
      </c>
      <c r="AY11" s="10">
        <f t="shared" si="13"/>
        <v>0.81246131247947739</v>
      </c>
      <c r="AZ11" s="10">
        <f t="shared" si="14"/>
        <v>0.47704042848944361</v>
      </c>
      <c r="BB11" s="16">
        <f t="shared" si="21"/>
        <v>-0.20000000000000007</v>
      </c>
      <c r="BC11" s="16">
        <f t="shared" si="15"/>
        <v>-0.17500000000000007</v>
      </c>
      <c r="BD11" s="16">
        <f t="shared" si="22"/>
        <v>-0.15000000000000008</v>
      </c>
      <c r="BE11" s="10">
        <f t="shared" si="16"/>
        <v>4.4057069320678793E-2</v>
      </c>
      <c r="BF11" s="17">
        <f t="shared" si="17"/>
        <v>3.3333333333333333E-2</v>
      </c>
      <c r="BG11">
        <f t="shared" si="18"/>
        <v>6.7972098445411105E-2</v>
      </c>
      <c r="BH11">
        <f t="shared" si="19"/>
        <v>6.6666666666666666E-2</v>
      </c>
    </row>
    <row r="12" spans="1:68" x14ac:dyDescent="0.4">
      <c r="E12" s="9" t="s">
        <v>8</v>
      </c>
      <c r="F12">
        <v>10</v>
      </c>
      <c r="G12">
        <v>29</v>
      </c>
      <c r="H12">
        <v>22</v>
      </c>
      <c r="I12">
        <v>20</v>
      </c>
      <c r="J12">
        <v>25</v>
      </c>
      <c r="K12">
        <v>3</v>
      </c>
      <c r="L12">
        <v>25</v>
      </c>
      <c r="M12">
        <v>15</v>
      </c>
      <c r="N12">
        <v>28</v>
      </c>
      <c r="O12">
        <v>15</v>
      </c>
      <c r="Q12" s="12" t="s">
        <v>27</v>
      </c>
      <c r="R12" s="6">
        <f>IFERROR(CORREL($M$5:$M$34,F$5:F$34),0)</f>
        <v>6.2068965517241392E-2</v>
      </c>
      <c r="S12" s="6">
        <f t="shared" ref="S12:X12" si="31">IFERROR(CORREL($M$5:$M$34,G$5:G$34),0)</f>
        <v>0.18487208008898778</v>
      </c>
      <c r="T12" s="6">
        <f t="shared" si="31"/>
        <v>-0.10433815350389322</v>
      </c>
      <c r="U12" s="6">
        <f t="shared" si="31"/>
        <v>0.15862068965517243</v>
      </c>
      <c r="V12" s="6">
        <f t="shared" si="31"/>
        <v>-0.19822024471635152</v>
      </c>
      <c r="W12" s="6">
        <f t="shared" si="31"/>
        <v>0.1399332591768632</v>
      </c>
      <c r="X12" s="6">
        <f t="shared" si="31"/>
        <v>0.13147942157953282</v>
      </c>
      <c r="Y12" s="7"/>
      <c r="Z12" s="6">
        <f t="shared" ref="Z12:AA12" si="32">IFERROR(CORREL($M$5:$M$34,N$5:N$34),0)</f>
        <v>-8.6985539488320371E-2</v>
      </c>
      <c r="AA12" s="6">
        <f t="shared" si="32"/>
        <v>-8.2981090100111246E-2</v>
      </c>
      <c r="AC12" s="8">
        <v>8</v>
      </c>
      <c r="AD12" s="10">
        <f t="shared" si="3"/>
        <v>0.25</v>
      </c>
      <c r="AE12" s="10">
        <f t="shared" si="4"/>
        <v>-6.7448975019608198E-2</v>
      </c>
      <c r="AF12" s="10">
        <f t="shared" si="1"/>
        <v>-0.1348979500392164</v>
      </c>
      <c r="AG12" s="10">
        <f t="shared" si="1"/>
        <v>-0.20234692505882457</v>
      </c>
      <c r="AH12" s="10">
        <f t="shared" si="1"/>
        <v>-0.26979590007843279</v>
      </c>
      <c r="AI12" s="10">
        <f t="shared" si="1"/>
        <v>-0.33724487509804096</v>
      </c>
      <c r="AJ12" s="10">
        <f t="shared" si="1"/>
        <v>-0.40469385011764913</v>
      </c>
      <c r="AK12" s="10">
        <f t="shared" si="1"/>
        <v>-0.4721428251372573</v>
      </c>
      <c r="AL12" s="10">
        <f t="shared" si="1"/>
        <v>-0.53959180015686559</v>
      </c>
      <c r="AM12" s="10">
        <f t="shared" si="1"/>
        <v>-0.6070407751764737</v>
      </c>
      <c r="AN12" s="10">
        <f t="shared" si="1"/>
        <v>-0.67448975019608193</v>
      </c>
      <c r="AO12" s="10"/>
      <c r="AP12" s="12" t="s">
        <v>8</v>
      </c>
      <c r="AQ12" s="10">
        <f t="shared" si="5"/>
        <v>-4.7704042848944361E-2</v>
      </c>
      <c r="AR12" s="10">
        <f t="shared" si="6"/>
        <v>0.32897072539029432</v>
      </c>
      <c r="AS12" s="10">
        <f t="shared" si="7"/>
        <v>0.17189026454863912</v>
      </c>
      <c r="AT12" s="10">
        <f t="shared" si="8"/>
        <v>0.15412818656302715</v>
      </c>
      <c r="AU12" s="10">
        <f t="shared" si="9"/>
        <v>0.45136739582193186</v>
      </c>
      <c r="AV12" s="10">
        <f t="shared" si="10"/>
        <v>-0.82979647626038344</v>
      </c>
      <c r="AW12" s="10">
        <f t="shared" si="11"/>
        <v>0.63191435415070452</v>
      </c>
      <c r="AX12" s="10">
        <f t="shared" si="12"/>
        <v>-3.3431438253163047E-2</v>
      </c>
      <c r="AY12" s="10">
        <f t="shared" si="13"/>
        <v>1.2446947143905736</v>
      </c>
      <c r="AZ12" s="10">
        <f t="shared" si="14"/>
        <v>-4.178929781645381E-2</v>
      </c>
      <c r="BB12" s="16">
        <f t="shared" si="21"/>
        <v>-0.15000000000000008</v>
      </c>
      <c r="BC12" s="16">
        <f t="shared" si="15"/>
        <v>-0.12500000000000008</v>
      </c>
      <c r="BD12" s="16">
        <f t="shared" si="22"/>
        <v>-0.10000000000000009</v>
      </c>
      <c r="BE12" s="10">
        <f t="shared" si="16"/>
        <v>9.1848052662598823E-2</v>
      </c>
      <c r="BF12" s="17">
        <f t="shared" si="17"/>
        <v>0.1</v>
      </c>
      <c r="BG12">
        <f t="shared" si="18"/>
        <v>8.1910186349118563E-2</v>
      </c>
      <c r="BH12">
        <f t="shared" si="19"/>
        <v>6.6666666666666666E-2</v>
      </c>
    </row>
    <row r="13" spans="1:68" x14ac:dyDescent="0.4">
      <c r="E13" s="9" t="s">
        <v>9</v>
      </c>
      <c r="F13">
        <v>2</v>
      </c>
      <c r="G13">
        <v>10</v>
      </c>
      <c r="H13">
        <v>26</v>
      </c>
      <c r="I13">
        <v>21</v>
      </c>
      <c r="J13">
        <v>21</v>
      </c>
      <c r="K13">
        <v>29</v>
      </c>
      <c r="L13">
        <v>28</v>
      </c>
      <c r="M13">
        <v>2</v>
      </c>
      <c r="N13">
        <v>15</v>
      </c>
      <c r="O13">
        <v>17</v>
      </c>
      <c r="Q13" s="12" t="s">
        <v>28</v>
      </c>
      <c r="R13" s="6">
        <f>IFERROR(CORREL($N$5:$N$34,F$5:F$34),0)</f>
        <v>7.719688542825362E-2</v>
      </c>
      <c r="S13" s="6">
        <f t="shared" ref="S13:Y13" si="33">IFERROR(CORREL($N$5:$N$34,G$5:G$34),0)</f>
        <v>8.0756395995550623E-2</v>
      </c>
      <c r="T13" s="6">
        <f t="shared" si="33"/>
        <v>-3.2258064516129031E-2</v>
      </c>
      <c r="U13" s="6">
        <f t="shared" si="33"/>
        <v>-0.15995550611790879</v>
      </c>
      <c r="V13" s="6">
        <f t="shared" si="33"/>
        <v>0.17597330367074529</v>
      </c>
      <c r="W13" s="6">
        <f t="shared" si="33"/>
        <v>-0.1310344827586207</v>
      </c>
      <c r="X13" s="6">
        <f t="shared" si="33"/>
        <v>-8.0311457174638501E-2</v>
      </c>
      <c r="Y13" s="6">
        <f t="shared" si="33"/>
        <v>-8.6985539488320371E-2</v>
      </c>
      <c r="Z13" s="7"/>
      <c r="AA13" s="6">
        <f>IFERROR(CORREL($N$5:$N$34,O$5:O$34),0)</f>
        <v>0.16751946607341495</v>
      </c>
      <c r="AC13" s="8">
        <v>9</v>
      </c>
      <c r="AD13" s="10">
        <f t="shared" si="3"/>
        <v>0.28333333333333333</v>
      </c>
      <c r="AE13" s="10">
        <f t="shared" si="4"/>
        <v>-5.7296754849546376E-2</v>
      </c>
      <c r="AF13" s="10">
        <f t="shared" si="1"/>
        <v>-0.11459350969909275</v>
      </c>
      <c r="AG13" s="10">
        <f t="shared" si="1"/>
        <v>-0.17189026454863912</v>
      </c>
      <c r="AH13" s="10">
        <f t="shared" si="1"/>
        <v>-0.2291870193981855</v>
      </c>
      <c r="AI13" s="10">
        <f t="shared" si="1"/>
        <v>-0.28648377424773186</v>
      </c>
      <c r="AJ13" s="10">
        <f t="shared" si="1"/>
        <v>-0.34378052909727824</v>
      </c>
      <c r="AK13" s="10">
        <f t="shared" si="1"/>
        <v>-0.40107728394682457</v>
      </c>
      <c r="AL13" s="10">
        <f t="shared" si="1"/>
        <v>-0.45837403879637101</v>
      </c>
      <c r="AM13" s="10">
        <f t="shared" si="1"/>
        <v>-0.51567079364591739</v>
      </c>
      <c r="AN13" s="10">
        <f t="shared" si="1"/>
        <v>-0.57296754849546372</v>
      </c>
      <c r="AO13" s="10"/>
      <c r="AP13" s="12" t="s">
        <v>9</v>
      </c>
      <c r="AQ13" s="10">
        <f t="shared" si="5"/>
        <v>-0.16448536269514727</v>
      </c>
      <c r="AR13" s="10">
        <f t="shared" si="6"/>
        <v>-9.5408085697888723E-2</v>
      </c>
      <c r="AS13" s="10">
        <f t="shared" si="7"/>
        <v>0.31093001684813693</v>
      </c>
      <c r="AT13" s="10">
        <f t="shared" si="8"/>
        <v>0.19081617139577745</v>
      </c>
      <c r="AU13" s="10">
        <f t="shared" si="9"/>
        <v>0.23852021424472181</v>
      </c>
      <c r="AV13" s="10">
        <f t="shared" si="10"/>
        <v>0.98691217617088289</v>
      </c>
      <c r="AW13" s="10">
        <f t="shared" si="11"/>
        <v>0.96809588897044596</v>
      </c>
      <c r="AX13" s="10">
        <f t="shared" si="12"/>
        <v>-1.3158829015611782</v>
      </c>
      <c r="AY13" s="10">
        <f t="shared" si="13"/>
        <v>-3.7610368034808432E-2</v>
      </c>
      <c r="AZ13" s="10">
        <f t="shared" si="14"/>
        <v>0.12566134685507416</v>
      </c>
      <c r="BB13" s="16">
        <f t="shared" si="21"/>
        <v>-0.10000000000000009</v>
      </c>
      <c r="BC13" s="16">
        <f t="shared" si="15"/>
        <v>-7.5000000000000094E-2</v>
      </c>
      <c r="BD13" s="16">
        <f t="shared" si="22"/>
        <v>-5.00000000000001E-2</v>
      </c>
      <c r="BE13" s="10">
        <f t="shared" si="16"/>
        <v>0.14988228479452975</v>
      </c>
      <c r="BF13" s="17">
        <f t="shared" si="17"/>
        <v>0.13333333333333333</v>
      </c>
      <c r="BG13">
        <f t="shared" si="18"/>
        <v>9.2756135591089417E-2</v>
      </c>
      <c r="BH13">
        <f t="shared" si="19"/>
        <v>0.1</v>
      </c>
    </row>
    <row r="14" spans="1:68" x14ac:dyDescent="0.4">
      <c r="E14" s="9" t="s">
        <v>10</v>
      </c>
      <c r="F14">
        <v>13</v>
      </c>
      <c r="G14">
        <v>21</v>
      </c>
      <c r="H14">
        <v>24</v>
      </c>
      <c r="I14">
        <v>1</v>
      </c>
      <c r="J14">
        <v>5</v>
      </c>
      <c r="K14">
        <v>13</v>
      </c>
      <c r="L14">
        <v>29</v>
      </c>
      <c r="M14">
        <v>18</v>
      </c>
      <c r="N14">
        <v>2</v>
      </c>
      <c r="O14">
        <v>20</v>
      </c>
      <c r="Q14" s="12" t="s">
        <v>29</v>
      </c>
      <c r="R14" s="6">
        <f>IFERROR(CORREL($O$5:$O$34,F$5:F$34),0)</f>
        <v>0.16885428253615131</v>
      </c>
      <c r="S14" s="6">
        <f t="shared" ref="S14:Z14" si="34">IFERROR(CORREL($O$5:$O$34,G$5:G$34),0)</f>
        <v>-6.8743047830923262E-2</v>
      </c>
      <c r="T14" s="6">
        <f t="shared" si="34"/>
        <v>0.1977753058954394</v>
      </c>
      <c r="U14" s="6">
        <f t="shared" si="34"/>
        <v>-1.624026696329255E-2</v>
      </c>
      <c r="V14" s="6">
        <f t="shared" si="34"/>
        <v>9.2769744160177983E-2</v>
      </c>
      <c r="W14" s="6">
        <f t="shared" si="34"/>
        <v>-4.6496106785317029E-2</v>
      </c>
      <c r="X14" s="6">
        <f t="shared" si="34"/>
        <v>0.13503893214682983</v>
      </c>
      <c r="Y14" s="6">
        <f t="shared" si="34"/>
        <v>-8.2981090100111246E-2</v>
      </c>
      <c r="Z14" s="6">
        <f t="shared" si="34"/>
        <v>0.16751946607341495</v>
      </c>
      <c r="AA14" s="7"/>
      <c r="AC14" s="8">
        <v>10</v>
      </c>
      <c r="AD14" s="10">
        <f t="shared" si="3"/>
        <v>0.31666666666666665</v>
      </c>
      <c r="AE14" s="10">
        <f t="shared" si="4"/>
        <v>-4.7704042848944361E-2</v>
      </c>
      <c r="AF14" s="10">
        <f t="shared" si="1"/>
        <v>-9.5408085697888723E-2</v>
      </c>
      <c r="AG14" s="10">
        <f t="shared" si="1"/>
        <v>-0.14311212854683308</v>
      </c>
      <c r="AH14" s="10">
        <f t="shared" si="1"/>
        <v>-0.19081617139577745</v>
      </c>
      <c r="AI14" s="10">
        <f t="shared" si="1"/>
        <v>-0.23852021424472181</v>
      </c>
      <c r="AJ14" s="10">
        <f t="shared" si="1"/>
        <v>-0.28622425709366617</v>
      </c>
      <c r="AK14" s="10">
        <f t="shared" si="1"/>
        <v>-0.33392829994261053</v>
      </c>
      <c r="AL14" s="10">
        <f t="shared" si="1"/>
        <v>-0.38163234279155489</v>
      </c>
      <c r="AM14" s="10">
        <f t="shared" si="1"/>
        <v>-0.42933638564049925</v>
      </c>
      <c r="AN14" s="10">
        <f t="shared" si="1"/>
        <v>-0.47704042848944361</v>
      </c>
      <c r="AO14" s="10"/>
      <c r="AP14" s="12" t="s">
        <v>10</v>
      </c>
      <c r="AQ14" s="10">
        <f t="shared" si="5"/>
        <v>-2.1042839424792469E-2</v>
      </c>
      <c r="AR14" s="10">
        <f t="shared" si="6"/>
        <v>9.5408085697888723E-2</v>
      </c>
      <c r="AS14" s="10">
        <f t="shared" si="7"/>
        <v>0.23505011261693232</v>
      </c>
      <c r="AT14" s="10">
        <f t="shared" si="8"/>
        <v>-0.8512180936739937</v>
      </c>
      <c r="AU14" s="10">
        <f t="shared" si="9"/>
        <v>-0.51821669474689491</v>
      </c>
      <c r="AV14" s="10">
        <f t="shared" si="10"/>
        <v>-0.12625703654875481</v>
      </c>
      <c r="AW14" s="10">
        <f t="shared" si="11"/>
        <v>1.15139753886603</v>
      </c>
      <c r="AX14" s="10">
        <f t="shared" si="12"/>
        <v>0.16834271539833989</v>
      </c>
      <c r="AY14" s="10">
        <f t="shared" si="13"/>
        <v>-1.4803682642563254</v>
      </c>
      <c r="AZ14" s="10">
        <f t="shared" si="14"/>
        <v>0.38532046640756784</v>
      </c>
      <c r="BB14" s="16">
        <f t="shared" si="21"/>
        <v>-5.00000000000001E-2</v>
      </c>
      <c r="BC14" s="16">
        <f t="shared" si="15"/>
        <v>-2.5000000000000105E-2</v>
      </c>
      <c r="BD14" s="16">
        <f t="shared" si="22"/>
        <v>-1.1102230246251565E-16</v>
      </c>
      <c r="BE14" s="10">
        <f t="shared" si="16"/>
        <v>0.19146246127401301</v>
      </c>
      <c r="BF14" s="17">
        <f t="shared" si="17"/>
        <v>0.2</v>
      </c>
      <c r="BG14">
        <f t="shared" si="18"/>
        <v>9.8706325682923701E-2</v>
      </c>
      <c r="BH14">
        <f t="shared" si="19"/>
        <v>0.1</v>
      </c>
    </row>
    <row r="15" spans="1:68" x14ac:dyDescent="0.4">
      <c r="E15" s="9" t="s">
        <v>35</v>
      </c>
      <c r="F15">
        <v>15</v>
      </c>
      <c r="G15">
        <v>2</v>
      </c>
      <c r="H15">
        <v>7</v>
      </c>
      <c r="I15">
        <v>19</v>
      </c>
      <c r="J15">
        <v>11</v>
      </c>
      <c r="K15">
        <v>2</v>
      </c>
      <c r="L15">
        <v>17</v>
      </c>
      <c r="M15">
        <v>20</v>
      </c>
      <c r="N15">
        <v>18</v>
      </c>
      <c r="O15">
        <v>9</v>
      </c>
      <c r="AC15" s="8">
        <v>11</v>
      </c>
      <c r="AD15" s="10">
        <f t="shared" si="3"/>
        <v>0.35</v>
      </c>
      <c r="AE15" s="10">
        <f t="shared" si="4"/>
        <v>-3.8532046640756788E-2</v>
      </c>
      <c r="AF15" s="10">
        <f t="shared" si="1"/>
        <v>-7.7064093281513577E-2</v>
      </c>
      <c r="AG15" s="10">
        <f t="shared" si="1"/>
        <v>-0.11559613992227034</v>
      </c>
      <c r="AH15" s="10">
        <f t="shared" si="1"/>
        <v>-0.15412818656302715</v>
      </c>
      <c r="AI15" s="10">
        <f t="shared" si="1"/>
        <v>-0.19266023320378392</v>
      </c>
      <c r="AJ15" s="10">
        <f t="shared" si="1"/>
        <v>-0.23119227984454069</v>
      </c>
      <c r="AK15" s="10">
        <f t="shared" si="1"/>
        <v>-0.26972432648529748</v>
      </c>
      <c r="AL15" s="10">
        <f t="shared" si="1"/>
        <v>-0.30825637312605431</v>
      </c>
      <c r="AM15" s="10">
        <f t="shared" si="1"/>
        <v>-0.34678841976681107</v>
      </c>
      <c r="AN15" s="10">
        <f t="shared" si="1"/>
        <v>-0.38532046640756784</v>
      </c>
      <c r="AO15" s="10"/>
      <c r="AP15" s="12" t="s">
        <v>35</v>
      </c>
      <c r="AQ15" s="10">
        <f t="shared" si="5"/>
        <v>-4.1789297816453809E-3</v>
      </c>
      <c r="AR15" s="10">
        <f t="shared" si="6"/>
        <v>-0.32897072539029454</v>
      </c>
      <c r="AS15" s="10">
        <f t="shared" si="7"/>
        <v>-0.23505011261693232</v>
      </c>
      <c r="AT15" s="10">
        <f t="shared" si="8"/>
        <v>0.11869513530395928</v>
      </c>
      <c r="AU15" s="10">
        <f t="shared" si="9"/>
        <v>-0.19266023320378392</v>
      </c>
      <c r="AV15" s="10">
        <f t="shared" si="10"/>
        <v>-0.98691217617088356</v>
      </c>
      <c r="AW15" s="10">
        <f t="shared" si="11"/>
        <v>8.7962942798551907E-2</v>
      </c>
      <c r="AX15" s="10">
        <f t="shared" si="12"/>
        <v>0.30825637312605431</v>
      </c>
      <c r="AY15" s="10">
        <f t="shared" si="13"/>
        <v>0.18938555482313235</v>
      </c>
      <c r="AZ15" s="10">
        <f t="shared" si="14"/>
        <v>-0.57296754849546372</v>
      </c>
      <c r="BB15" s="16">
        <f t="shared" si="21"/>
        <v>-1.1102230246251565E-16</v>
      </c>
      <c r="BC15" s="16">
        <f t="shared" si="15"/>
        <v>2.4999999999999883E-2</v>
      </c>
      <c r="BD15" s="16">
        <f t="shared" si="22"/>
        <v>4.9999999999999878E-2</v>
      </c>
      <c r="BE15" s="10">
        <f t="shared" si="16"/>
        <v>0.19146246127401312</v>
      </c>
      <c r="BF15" s="17">
        <f t="shared" si="17"/>
        <v>0.2</v>
      </c>
      <c r="BG15">
        <f t="shared" si="18"/>
        <v>9.8706325682923701E-2</v>
      </c>
      <c r="BH15">
        <f t="shared" si="19"/>
        <v>0.1</v>
      </c>
    </row>
    <row r="16" spans="1:68" x14ac:dyDescent="0.4">
      <c r="E16" s="9" t="s">
        <v>36</v>
      </c>
      <c r="F16">
        <v>1</v>
      </c>
      <c r="G16">
        <v>27</v>
      </c>
      <c r="H16">
        <v>28</v>
      </c>
      <c r="I16">
        <v>24</v>
      </c>
      <c r="J16">
        <v>8</v>
      </c>
      <c r="K16">
        <v>15</v>
      </c>
      <c r="L16">
        <v>15</v>
      </c>
      <c r="M16">
        <v>14</v>
      </c>
      <c r="N16">
        <v>24</v>
      </c>
      <c r="O16">
        <v>7</v>
      </c>
      <c r="Z16" t="s">
        <v>5</v>
      </c>
      <c r="AA16" s="2">
        <f>ABS(MAX(R5:AA14))</f>
        <v>0.1977753058954394</v>
      </c>
      <c r="AC16" s="8">
        <v>12</v>
      </c>
      <c r="AD16" s="10">
        <f t="shared" si="3"/>
        <v>0.3833333333333333</v>
      </c>
      <c r="AE16" s="10">
        <f t="shared" si="4"/>
        <v>-2.967378382598982E-2</v>
      </c>
      <c r="AF16" s="10">
        <f t="shared" si="1"/>
        <v>-5.9347567651979641E-2</v>
      </c>
      <c r="AG16" s="10">
        <f t="shared" si="1"/>
        <v>-8.9021351477969454E-2</v>
      </c>
      <c r="AH16" s="10">
        <f t="shared" si="1"/>
        <v>-0.11869513530395928</v>
      </c>
      <c r="AI16" s="10">
        <f t="shared" si="1"/>
        <v>-0.1483689191299491</v>
      </c>
      <c r="AJ16" s="10">
        <f t="shared" si="1"/>
        <v>-0.17804270295593891</v>
      </c>
      <c r="AK16" s="10">
        <f t="shared" si="1"/>
        <v>-0.20771648678192872</v>
      </c>
      <c r="AL16" s="10">
        <f t="shared" si="1"/>
        <v>-0.23739027060791856</v>
      </c>
      <c r="AM16" s="10">
        <f t="shared" si="1"/>
        <v>-0.2670640544339084</v>
      </c>
      <c r="AN16" s="10">
        <f t="shared" si="1"/>
        <v>-0.29673783825989819</v>
      </c>
      <c r="AO16" s="10"/>
      <c r="AP16" s="12" t="s">
        <v>36</v>
      </c>
      <c r="AQ16" s="10">
        <f t="shared" si="5"/>
        <v>-0.21280452341849843</v>
      </c>
      <c r="AR16" s="10">
        <f t="shared" si="6"/>
        <v>0.2383632343362789</v>
      </c>
      <c r="AS16" s="10">
        <f t="shared" si="7"/>
        <v>0.41489823813019117</v>
      </c>
      <c r="AT16" s="10">
        <f t="shared" si="8"/>
        <v>0.31340015015590983</v>
      </c>
      <c r="AU16" s="10">
        <f t="shared" si="9"/>
        <v>-0.33724487509804096</v>
      </c>
      <c r="AV16" s="10">
        <f t="shared" si="10"/>
        <v>-2.5073578689872287E-2</v>
      </c>
      <c r="AW16" s="10">
        <f t="shared" si="11"/>
        <v>-2.9252508471517665E-2</v>
      </c>
      <c r="AX16" s="10">
        <f t="shared" si="12"/>
        <v>-0.10052907748405922</v>
      </c>
      <c r="AY16" s="10">
        <f t="shared" si="13"/>
        <v>0.70515033785079706</v>
      </c>
      <c r="AZ16" s="10">
        <f t="shared" si="14"/>
        <v>-0.78350037538977446</v>
      </c>
      <c r="BB16" s="16">
        <f t="shared" si="21"/>
        <v>4.9999999999999878E-2</v>
      </c>
      <c r="BC16" s="16">
        <f t="shared" si="15"/>
        <v>7.4999999999999872E-2</v>
      </c>
      <c r="BD16" s="16">
        <f t="shared" si="22"/>
        <v>9.9999999999999867E-2</v>
      </c>
      <c r="BE16" s="10">
        <f t="shared" si="16"/>
        <v>0.14988228479453003</v>
      </c>
      <c r="BF16" s="17">
        <f t="shared" si="17"/>
        <v>0.13333333333333333</v>
      </c>
      <c r="BG16">
        <f t="shared" si="18"/>
        <v>9.2756135591089417E-2</v>
      </c>
      <c r="BH16">
        <f t="shared" si="19"/>
        <v>0.1</v>
      </c>
    </row>
    <row r="17" spans="5:60" x14ac:dyDescent="0.4">
      <c r="E17" s="9" t="s">
        <v>37</v>
      </c>
      <c r="F17">
        <v>4</v>
      </c>
      <c r="G17">
        <v>18</v>
      </c>
      <c r="H17">
        <v>6</v>
      </c>
      <c r="I17">
        <v>23</v>
      </c>
      <c r="J17">
        <v>16</v>
      </c>
      <c r="K17">
        <v>21</v>
      </c>
      <c r="L17">
        <v>24</v>
      </c>
      <c r="M17">
        <v>27</v>
      </c>
      <c r="N17">
        <v>23</v>
      </c>
      <c r="O17">
        <v>25</v>
      </c>
      <c r="AC17" s="8">
        <v>13</v>
      </c>
      <c r="AD17" s="10">
        <f t="shared" si="3"/>
        <v>0.41666666666666669</v>
      </c>
      <c r="AE17" s="10">
        <f t="shared" si="4"/>
        <v>-2.1042839424792469E-2</v>
      </c>
      <c r="AF17" s="10">
        <f t="shared" si="1"/>
        <v>-4.2085678849584938E-2</v>
      </c>
      <c r="AG17" s="10">
        <f t="shared" si="1"/>
        <v>-6.3128518274377404E-2</v>
      </c>
      <c r="AH17" s="10">
        <f t="shared" si="1"/>
        <v>-8.4171357699169877E-2</v>
      </c>
      <c r="AI17" s="10">
        <f t="shared" si="1"/>
        <v>-0.10521419712396234</v>
      </c>
      <c r="AJ17" s="10">
        <f t="shared" si="1"/>
        <v>-0.12625703654875481</v>
      </c>
      <c r="AK17" s="10">
        <f t="shared" si="1"/>
        <v>-0.14729987597354727</v>
      </c>
      <c r="AL17" s="10">
        <f t="shared" si="1"/>
        <v>-0.16834271539833975</v>
      </c>
      <c r="AM17" s="10">
        <f t="shared" si="1"/>
        <v>-0.18938555482313221</v>
      </c>
      <c r="AN17" s="10">
        <f t="shared" si="1"/>
        <v>-0.21042839424792467</v>
      </c>
      <c r="AO17" s="10"/>
      <c r="AP17" s="12" t="s">
        <v>37</v>
      </c>
      <c r="AQ17" s="10">
        <f t="shared" si="5"/>
        <v>-0.11918161716813945</v>
      </c>
      <c r="AR17" s="10">
        <f t="shared" si="6"/>
        <v>4.2085678849584973E-2</v>
      </c>
      <c r="AS17" s="10">
        <f t="shared" si="7"/>
        <v>-0.27082043749315909</v>
      </c>
      <c r="AT17" s="10">
        <f t="shared" si="8"/>
        <v>0.26979590007843279</v>
      </c>
      <c r="AU17" s="10">
        <f t="shared" si="9"/>
        <v>2.0894648908226832E-2</v>
      </c>
      <c r="AV17" s="10">
        <f t="shared" si="10"/>
        <v>0.28622425709366617</v>
      </c>
      <c r="AW17" s="10">
        <f t="shared" si="11"/>
        <v>0.54845026277284203</v>
      </c>
      <c r="AX17" s="10">
        <f t="shared" si="12"/>
        <v>0.9534529373451156</v>
      </c>
      <c r="AY17" s="10">
        <f t="shared" si="13"/>
        <v>0.6070407751764737</v>
      </c>
      <c r="AZ17" s="10">
        <f t="shared" si="14"/>
        <v>0.90273479164386372</v>
      </c>
      <c r="BB17" s="16">
        <f t="shared" si="21"/>
        <v>9.9999999999999867E-2</v>
      </c>
      <c r="BC17" s="16">
        <f t="shared" si="15"/>
        <v>0.12499999999999986</v>
      </c>
      <c r="BD17" s="16">
        <f t="shared" si="22"/>
        <v>0.14999999999999986</v>
      </c>
      <c r="BE17" s="10">
        <f t="shared" si="16"/>
        <v>9.18480526625991E-2</v>
      </c>
      <c r="BF17" s="17">
        <f t="shared" si="17"/>
        <v>0.1</v>
      </c>
      <c r="BG17">
        <f t="shared" si="18"/>
        <v>8.191018634911873E-2</v>
      </c>
      <c r="BH17">
        <f t="shared" si="19"/>
        <v>6.6666666666666666E-2</v>
      </c>
    </row>
    <row r="18" spans="5:60" x14ac:dyDescent="0.4">
      <c r="E18" s="9" t="s">
        <v>38</v>
      </c>
      <c r="F18">
        <v>17</v>
      </c>
      <c r="G18">
        <v>12</v>
      </c>
      <c r="H18">
        <v>23</v>
      </c>
      <c r="I18">
        <v>3</v>
      </c>
      <c r="J18">
        <v>27</v>
      </c>
      <c r="K18">
        <v>18</v>
      </c>
      <c r="L18">
        <v>2</v>
      </c>
      <c r="M18">
        <v>28</v>
      </c>
      <c r="N18">
        <v>5</v>
      </c>
      <c r="O18">
        <v>10</v>
      </c>
      <c r="P18" s="3"/>
      <c r="Q18" t="s">
        <v>57</v>
      </c>
      <c r="AC18" s="8">
        <v>14</v>
      </c>
      <c r="AD18" s="10">
        <f t="shared" si="3"/>
        <v>0.45</v>
      </c>
      <c r="AE18" s="10">
        <f t="shared" si="4"/>
        <v>-1.2566134685507402E-2</v>
      </c>
      <c r="AF18" s="10">
        <f t="shared" si="1"/>
        <v>-2.5132269371014804E-2</v>
      </c>
      <c r="AG18" s="10">
        <f t="shared" si="1"/>
        <v>-3.7698404056522201E-2</v>
      </c>
      <c r="AH18" s="10">
        <f t="shared" si="1"/>
        <v>-5.0264538742029609E-2</v>
      </c>
      <c r="AI18" s="10">
        <f t="shared" si="1"/>
        <v>-6.2830673427537009E-2</v>
      </c>
      <c r="AJ18" s="10">
        <f t="shared" si="1"/>
        <v>-7.5396808113044403E-2</v>
      </c>
      <c r="AK18" s="10">
        <f t="shared" si="1"/>
        <v>-8.796294279855181E-2</v>
      </c>
      <c r="AL18" s="10">
        <f t="shared" si="1"/>
        <v>-0.10052907748405922</v>
      </c>
      <c r="AM18" s="10">
        <f t="shared" si="1"/>
        <v>-0.11309521216956663</v>
      </c>
      <c r="AN18" s="10">
        <f t="shared" si="1"/>
        <v>-0.12566134685507402</v>
      </c>
      <c r="AO18" s="10"/>
      <c r="AP18" s="12" t="s">
        <v>38</v>
      </c>
      <c r="AQ18" s="10">
        <f t="shared" si="5"/>
        <v>1.2566134685507416E-2</v>
      </c>
      <c r="AR18" s="10">
        <f t="shared" si="6"/>
        <v>-5.9347567651979641E-2</v>
      </c>
      <c r="AS18" s="10">
        <f t="shared" si="7"/>
        <v>0.20234692505882457</v>
      </c>
      <c r="AT18" s="10">
        <f t="shared" si="8"/>
        <v>-0.55319765084025574</v>
      </c>
      <c r="AU18" s="10">
        <f t="shared" si="9"/>
        <v>0.59590808584069721</v>
      </c>
      <c r="AV18" s="10">
        <f t="shared" si="10"/>
        <v>0.12625703654875489</v>
      </c>
      <c r="AW18" s="10">
        <f t="shared" si="11"/>
        <v>-1.1513975388660307</v>
      </c>
      <c r="AX18" s="10">
        <f t="shared" si="12"/>
        <v>1.1063953016805097</v>
      </c>
      <c r="AY18" s="10">
        <f t="shared" si="13"/>
        <v>-0.93279005054441089</v>
      </c>
      <c r="AZ18" s="10">
        <f t="shared" si="14"/>
        <v>-0.47704042848944361</v>
      </c>
      <c r="BB18" s="16">
        <f t="shared" si="21"/>
        <v>0.14999999999999986</v>
      </c>
      <c r="BC18" s="16">
        <f t="shared" si="15"/>
        <v>0.17499999999999985</v>
      </c>
      <c r="BD18" s="16">
        <f t="shared" si="22"/>
        <v>0.19999999999999984</v>
      </c>
      <c r="BE18" s="10">
        <f t="shared" si="16"/>
        <v>4.4057069320678877E-2</v>
      </c>
      <c r="BF18" s="17">
        <f t="shared" si="17"/>
        <v>3.3333333333333333E-2</v>
      </c>
      <c r="BG18">
        <f t="shared" si="18"/>
        <v>6.7972098445411078E-2</v>
      </c>
      <c r="BH18">
        <f t="shared" si="19"/>
        <v>6.6666666666666666E-2</v>
      </c>
    </row>
    <row r="19" spans="5:60" x14ac:dyDescent="0.4">
      <c r="E19" s="9" t="s">
        <v>39</v>
      </c>
      <c r="F19">
        <v>7</v>
      </c>
      <c r="G19">
        <v>15</v>
      </c>
      <c r="H19">
        <v>12</v>
      </c>
      <c r="I19">
        <v>8</v>
      </c>
      <c r="J19">
        <v>23</v>
      </c>
      <c r="K19">
        <v>11</v>
      </c>
      <c r="L19">
        <v>7</v>
      </c>
      <c r="M19">
        <v>24</v>
      </c>
      <c r="N19">
        <v>30</v>
      </c>
      <c r="O19">
        <v>2</v>
      </c>
      <c r="P19" s="3"/>
      <c r="Q19" s="14"/>
      <c r="R19" s="15" t="s">
        <v>20</v>
      </c>
      <c r="S19" s="15" t="s">
        <v>21</v>
      </c>
      <c r="T19" s="15" t="s">
        <v>22</v>
      </c>
      <c r="U19" s="15" t="s">
        <v>23</v>
      </c>
      <c r="V19" s="15" t="s">
        <v>24</v>
      </c>
      <c r="W19" s="15" t="s">
        <v>25</v>
      </c>
      <c r="X19" s="15" t="s">
        <v>26</v>
      </c>
      <c r="Y19" s="15" t="s">
        <v>27</v>
      </c>
      <c r="Z19" s="15" t="s">
        <v>28</v>
      </c>
      <c r="AA19" s="15" t="s">
        <v>29</v>
      </c>
      <c r="AC19" s="8">
        <v>15</v>
      </c>
      <c r="AD19" s="10">
        <f t="shared" si="3"/>
        <v>0.48333333333333334</v>
      </c>
      <c r="AE19" s="10">
        <f t="shared" si="4"/>
        <v>-4.1789297816453809E-3</v>
      </c>
      <c r="AF19" s="10">
        <f t="shared" si="1"/>
        <v>-8.3578595632907617E-3</v>
      </c>
      <c r="AG19" s="10">
        <f t="shared" si="1"/>
        <v>-1.2536789344936143E-2</v>
      </c>
      <c r="AH19" s="10">
        <f t="shared" si="1"/>
        <v>-1.6715719126581523E-2</v>
      </c>
      <c r="AI19" s="10">
        <f t="shared" si="1"/>
        <v>-2.0894648908226905E-2</v>
      </c>
      <c r="AJ19" s="10">
        <f t="shared" si="1"/>
        <v>-2.5073578689872287E-2</v>
      </c>
      <c r="AK19" s="10">
        <f t="shared" si="1"/>
        <v>-2.9252508471517665E-2</v>
      </c>
      <c r="AL19" s="10">
        <f t="shared" si="1"/>
        <v>-3.3431438253163047E-2</v>
      </c>
      <c r="AM19" s="10">
        <f t="shared" si="1"/>
        <v>-3.7610368034808432E-2</v>
      </c>
      <c r="AN19" s="10">
        <f t="shared" si="1"/>
        <v>-4.178929781645381E-2</v>
      </c>
      <c r="AO19" s="10"/>
      <c r="AP19" s="12" t="s">
        <v>39</v>
      </c>
      <c r="AQ19" s="10">
        <f t="shared" si="5"/>
        <v>-7.8350037538977457E-2</v>
      </c>
      <c r="AR19" s="10">
        <f t="shared" si="6"/>
        <v>-8.3578595632907617E-3</v>
      </c>
      <c r="AS19" s="10">
        <f t="shared" si="7"/>
        <v>-8.9021351477969454E-2</v>
      </c>
      <c r="AT19" s="10">
        <f t="shared" si="8"/>
        <v>-0.26979590007843279</v>
      </c>
      <c r="AU19" s="10">
        <f t="shared" si="9"/>
        <v>0.33724487509804096</v>
      </c>
      <c r="AV19" s="10">
        <f t="shared" si="10"/>
        <v>-0.23119227984454069</v>
      </c>
      <c r="AW19" s="10">
        <f t="shared" si="11"/>
        <v>-0.54845026277284203</v>
      </c>
      <c r="AX19" s="10">
        <f t="shared" si="12"/>
        <v>0.62680030031181966</v>
      </c>
      <c r="AY19" s="10">
        <f t="shared" si="13"/>
        <v>1.9152407107664857</v>
      </c>
      <c r="AZ19" s="10">
        <f t="shared" si="14"/>
        <v>-1.6448536269514726</v>
      </c>
      <c r="BB19" s="16">
        <f t="shared" si="21"/>
        <v>0.19999999999999984</v>
      </c>
      <c r="BC19" s="16">
        <f t="shared" si="15"/>
        <v>0.22499999999999984</v>
      </c>
      <c r="BD19" s="16">
        <f t="shared" si="22"/>
        <v>0.24999999999999983</v>
      </c>
      <c r="BE19" s="10">
        <f t="shared" si="16"/>
        <v>1.654046662240316E-2</v>
      </c>
      <c r="BF19" s="17">
        <f t="shared" si="17"/>
        <v>3.3333333333333333E-2</v>
      </c>
      <c r="BG19">
        <f t="shared" si="18"/>
        <v>5.3005480264601945E-2</v>
      </c>
      <c r="BH19">
        <f t="shared" si="19"/>
        <v>6.6666666666666666E-2</v>
      </c>
    </row>
    <row r="20" spans="5:60" x14ac:dyDescent="0.4">
      <c r="E20" s="9" t="s">
        <v>40</v>
      </c>
      <c r="F20">
        <v>6</v>
      </c>
      <c r="G20">
        <v>14</v>
      </c>
      <c r="H20">
        <v>10</v>
      </c>
      <c r="I20">
        <v>22</v>
      </c>
      <c r="J20">
        <v>19</v>
      </c>
      <c r="K20">
        <v>28</v>
      </c>
      <c r="L20">
        <v>14</v>
      </c>
      <c r="M20">
        <v>29</v>
      </c>
      <c r="N20">
        <v>7</v>
      </c>
      <c r="O20">
        <v>5</v>
      </c>
      <c r="Q20" s="12" t="s">
        <v>20</v>
      </c>
      <c r="R20" s="7"/>
      <c r="S20" s="6">
        <f>IFERROR(RSQ($F$5:$F$34,G$5:G$34),0)</f>
        <v>5.4224629764130453E-3</v>
      </c>
      <c r="T20" s="6">
        <f t="shared" ref="T20:AA20" si="35">IFERROR(RSQ($F$5:$F$34,H$5:H$34),0)</f>
        <v>2.0590174968850575E-2</v>
      </c>
      <c r="U20" s="6">
        <f t="shared" si="35"/>
        <v>3.3685927139412104E-2</v>
      </c>
      <c r="V20" s="6">
        <f t="shared" si="35"/>
        <v>2.4043969260122176E-2</v>
      </c>
      <c r="W20" s="6">
        <f t="shared" si="35"/>
        <v>3.6886368613748312E-3</v>
      </c>
      <c r="X20" s="6">
        <f t="shared" si="35"/>
        <v>2.5443621079409704E-2</v>
      </c>
      <c r="Y20" s="6">
        <f t="shared" si="35"/>
        <v>3.8525564803805002E-3</v>
      </c>
      <c r="Z20" s="6">
        <f t="shared" si="35"/>
        <v>5.9593591198229138E-3</v>
      </c>
      <c r="AA20" s="6">
        <f t="shared" si="35"/>
        <v>2.8511768730798404E-2</v>
      </c>
      <c r="AC20" s="8">
        <v>16</v>
      </c>
      <c r="AD20" s="10">
        <f t="shared" si="3"/>
        <v>0.51666666666666661</v>
      </c>
      <c r="AE20" s="10">
        <f t="shared" si="4"/>
        <v>4.178929781645367E-3</v>
      </c>
      <c r="AF20" s="10">
        <f t="shared" si="1"/>
        <v>8.357859563290734E-3</v>
      </c>
      <c r="AG20" s="10">
        <f t="shared" si="1"/>
        <v>1.2536789344936098E-2</v>
      </c>
      <c r="AH20" s="10">
        <f t="shared" si="1"/>
        <v>1.6715719126581468E-2</v>
      </c>
      <c r="AI20" s="10">
        <f t="shared" si="1"/>
        <v>2.0894648908226832E-2</v>
      </c>
      <c r="AJ20" s="10">
        <f t="shared" si="1"/>
        <v>2.5073578689872197E-2</v>
      </c>
      <c r="AK20" s="10">
        <f t="shared" si="1"/>
        <v>2.9252508471517565E-2</v>
      </c>
      <c r="AL20" s="10">
        <f t="shared" si="1"/>
        <v>3.3431438253162936E-2</v>
      </c>
      <c r="AM20" s="10">
        <f t="shared" si="1"/>
        <v>3.76103680348083E-2</v>
      </c>
      <c r="AN20" s="10">
        <f t="shared" si="1"/>
        <v>4.1789297816453665E-2</v>
      </c>
      <c r="AO20" s="10"/>
      <c r="AP20" s="12" t="s">
        <v>40</v>
      </c>
      <c r="AQ20" s="10">
        <f t="shared" si="5"/>
        <v>-9.0273479164386383E-2</v>
      </c>
      <c r="AR20" s="10">
        <f t="shared" si="6"/>
        <v>-2.5132269371014804E-2</v>
      </c>
      <c r="AS20" s="10">
        <f t="shared" si="7"/>
        <v>-0.14311212854683308</v>
      </c>
      <c r="AT20" s="10">
        <f t="shared" si="8"/>
        <v>0.2291870193981855</v>
      </c>
      <c r="AU20" s="10">
        <f t="shared" si="9"/>
        <v>0.1483689191299491</v>
      </c>
      <c r="AV20" s="10">
        <f t="shared" si="10"/>
        <v>0.82979647626038233</v>
      </c>
      <c r="AW20" s="10">
        <f t="shared" si="11"/>
        <v>-8.796294279855181E-2</v>
      </c>
      <c r="AX20" s="10">
        <f t="shared" si="12"/>
        <v>1.3158829015611773</v>
      </c>
      <c r="AY20" s="10">
        <f t="shared" si="13"/>
        <v>-0.70515033785079706</v>
      </c>
      <c r="AZ20" s="10">
        <f t="shared" si="14"/>
        <v>-1.0364333894937898</v>
      </c>
      <c r="BB20" s="16">
        <f t="shared" si="21"/>
        <v>0.24999999999999983</v>
      </c>
      <c r="BC20" s="16">
        <f t="shared" si="15"/>
        <v>0.2749999999999998</v>
      </c>
      <c r="BD20" s="16">
        <f t="shared" si="22"/>
        <v>0.29999999999999982</v>
      </c>
      <c r="BE20" s="10">
        <f t="shared" si="16"/>
        <v>4.8597672941460557E-3</v>
      </c>
      <c r="BF20" s="17">
        <f t="shared" si="17"/>
        <v>0</v>
      </c>
      <c r="BG20">
        <f t="shared" si="18"/>
        <v>3.8842572397997155E-2</v>
      </c>
      <c r="BH20">
        <f t="shared" si="19"/>
        <v>3.3333333333333333E-2</v>
      </c>
    </row>
    <row r="21" spans="5:60" x14ac:dyDescent="0.4">
      <c r="E21" s="9" t="s">
        <v>41</v>
      </c>
      <c r="F21">
        <v>11</v>
      </c>
      <c r="G21">
        <v>4</v>
      </c>
      <c r="H21">
        <v>16</v>
      </c>
      <c r="I21">
        <v>26</v>
      </c>
      <c r="J21">
        <v>30</v>
      </c>
      <c r="K21">
        <v>9</v>
      </c>
      <c r="L21">
        <v>27</v>
      </c>
      <c r="M21">
        <v>13</v>
      </c>
      <c r="N21">
        <v>9</v>
      </c>
      <c r="O21">
        <v>26</v>
      </c>
      <c r="Q21" s="12" t="s">
        <v>21</v>
      </c>
      <c r="R21" s="6">
        <f>IFERROR(RSQ($G$5:$G$34,F$5:F$34),0)</f>
        <v>5.4224629764130453E-3</v>
      </c>
      <c r="S21" s="7"/>
      <c r="T21" s="6">
        <f t="shared" ref="T21:AA21" si="36">IFERROR(RSQ($G$5:$G$34,H$5:H$34),0)</f>
        <v>2.4172699613091301E-3</v>
      </c>
      <c r="U21" s="6">
        <f t="shared" si="36"/>
        <v>1.1585731767221269E-3</v>
      </c>
      <c r="V21" s="6">
        <f t="shared" si="36"/>
        <v>1.8055409483531944E-3</v>
      </c>
      <c r="W21" s="6">
        <f t="shared" si="36"/>
        <v>3.4673008323424501E-2</v>
      </c>
      <c r="X21" s="6">
        <f t="shared" si="36"/>
        <v>4.9492638588667923E-8</v>
      </c>
      <c r="Y21" s="6">
        <f t="shared" si="36"/>
        <v>3.4177685996429105E-2</v>
      </c>
      <c r="Z21" s="6">
        <f t="shared" si="36"/>
        <v>6.5215954941901825E-3</v>
      </c>
      <c r="AA21" s="6">
        <f t="shared" si="36"/>
        <v>4.7256066250846015E-3</v>
      </c>
      <c r="AC21" s="8">
        <v>17</v>
      </c>
      <c r="AD21" s="10">
        <f t="shared" si="3"/>
        <v>0.55000000000000004</v>
      </c>
      <c r="AE21" s="10">
        <f t="shared" si="4"/>
        <v>1.2566134685507416E-2</v>
      </c>
      <c r="AF21" s="10">
        <f t="shared" si="4"/>
        <v>2.5132269371014832E-2</v>
      </c>
      <c r="AG21" s="10">
        <f t="shared" si="4"/>
        <v>3.7698404056522243E-2</v>
      </c>
      <c r="AH21" s="10">
        <f t="shared" si="4"/>
        <v>5.0264538742029664E-2</v>
      </c>
      <c r="AI21" s="10">
        <f t="shared" si="4"/>
        <v>6.2830673427537079E-2</v>
      </c>
      <c r="AJ21" s="10">
        <f t="shared" si="4"/>
        <v>7.5396808113044486E-2</v>
      </c>
      <c r="AK21" s="10">
        <f t="shared" si="4"/>
        <v>8.7962942798551907E-2</v>
      </c>
      <c r="AL21" s="10">
        <f t="shared" si="4"/>
        <v>0.10052907748405933</v>
      </c>
      <c r="AM21" s="10">
        <f t="shared" si="4"/>
        <v>0.11309521216956675</v>
      </c>
      <c r="AN21" s="10">
        <f t="shared" si="4"/>
        <v>0.12566134685507416</v>
      </c>
      <c r="AO21" s="10"/>
      <c r="AP21" s="12" t="s">
        <v>41</v>
      </c>
      <c r="AQ21" s="10">
        <f t="shared" si="5"/>
        <v>-3.8532046640756788E-2</v>
      </c>
      <c r="AR21" s="10">
        <f t="shared" si="6"/>
        <v>-0.2383632343362789</v>
      </c>
      <c r="AS21" s="10">
        <f t="shared" si="7"/>
        <v>1.2536789344936098E-2</v>
      </c>
      <c r="AT21" s="10">
        <f t="shared" si="8"/>
        <v>0.41457335579751597</v>
      </c>
      <c r="AU21" s="10">
        <f t="shared" si="9"/>
        <v>1.064022617092492</v>
      </c>
      <c r="AV21" s="10">
        <f t="shared" si="10"/>
        <v>-0.34378052909727824</v>
      </c>
      <c r="AW21" s="10">
        <f t="shared" si="11"/>
        <v>0.83427132017697603</v>
      </c>
      <c r="AX21" s="10">
        <f t="shared" si="12"/>
        <v>-0.16834271539833975</v>
      </c>
      <c r="AY21" s="10">
        <f t="shared" si="13"/>
        <v>-0.51567079364591739</v>
      </c>
      <c r="AZ21" s="10">
        <f t="shared" si="14"/>
        <v>1.0364333894937898</v>
      </c>
      <c r="BB21" s="16">
        <f t="shared" si="21"/>
        <v>0.29999999999999982</v>
      </c>
      <c r="BC21" s="16">
        <f t="shared" si="15"/>
        <v>0.32499999999999984</v>
      </c>
      <c r="BD21" s="16">
        <f t="shared" si="22"/>
        <v>0.34999999999999981</v>
      </c>
      <c r="BE21" s="10">
        <f t="shared" si="16"/>
        <v>1.1172689525945634E-3</v>
      </c>
      <c r="BF21" s="17">
        <f t="shared" si="17"/>
        <v>0</v>
      </c>
      <c r="BG21">
        <f t="shared" si="18"/>
        <v>2.6748044405041083E-2</v>
      </c>
      <c r="BH21">
        <f t="shared" si="19"/>
        <v>3.3333333333333333E-2</v>
      </c>
    </row>
    <row r="22" spans="5:60" x14ac:dyDescent="0.4">
      <c r="E22" s="9" t="s">
        <v>42</v>
      </c>
      <c r="F22">
        <v>12</v>
      </c>
      <c r="G22">
        <v>28</v>
      </c>
      <c r="H22">
        <v>1</v>
      </c>
      <c r="I22">
        <v>15</v>
      </c>
      <c r="J22">
        <v>13</v>
      </c>
      <c r="K22">
        <v>10</v>
      </c>
      <c r="L22">
        <v>23</v>
      </c>
      <c r="M22">
        <v>23</v>
      </c>
      <c r="N22">
        <v>12</v>
      </c>
      <c r="O22">
        <v>13</v>
      </c>
      <c r="Q22" s="12" t="s">
        <v>22</v>
      </c>
      <c r="R22" s="6">
        <f>IFERROR(RSQ($H$5:$H$34,F$5:F$34),0)</f>
        <v>2.0590174968850575E-2</v>
      </c>
      <c r="S22" s="6">
        <f>IFERROR(RSQ($H$5:$H$34,G$5:G$34),0)</f>
        <v>2.4172699613091301E-3</v>
      </c>
      <c r="T22" s="7"/>
      <c r="U22" s="6">
        <f t="shared" ref="U22:AA22" si="37">IFERROR(RSQ($H$5:$H$34,I$5:I$34),0)</f>
        <v>3.3035791838911366E-2</v>
      </c>
      <c r="V22" s="6">
        <f t="shared" si="37"/>
        <v>3.6011289270862085E-2</v>
      </c>
      <c r="W22" s="6">
        <f t="shared" si="37"/>
        <v>2.4182152707061734E-2</v>
      </c>
      <c r="X22" s="6">
        <f t="shared" si="37"/>
        <v>2.618160581340533E-5</v>
      </c>
      <c r="Y22" s="6">
        <f t="shared" si="37"/>
        <v>1.0886450276601985E-2</v>
      </c>
      <c r="Z22" s="6">
        <f t="shared" si="37"/>
        <v>1.0405827263267429E-3</v>
      </c>
      <c r="AA22" s="6">
        <f t="shared" si="37"/>
        <v>3.911507162203462E-2</v>
      </c>
      <c r="AC22" s="8">
        <v>18</v>
      </c>
      <c r="AD22" s="10">
        <f t="shared" si="3"/>
        <v>0.58333333333333337</v>
      </c>
      <c r="AE22" s="10">
        <f t="shared" si="4"/>
        <v>2.1042839424792487E-2</v>
      </c>
      <c r="AF22" s="10">
        <f t="shared" si="4"/>
        <v>4.2085678849584973E-2</v>
      </c>
      <c r="AG22" s="10">
        <f t="shared" si="4"/>
        <v>6.3128518274377446E-2</v>
      </c>
      <c r="AH22" s="10">
        <f t="shared" si="4"/>
        <v>8.4171357699169946E-2</v>
      </c>
      <c r="AI22" s="10">
        <f t="shared" si="4"/>
        <v>0.10521419712396242</v>
      </c>
      <c r="AJ22" s="10">
        <f t="shared" si="4"/>
        <v>0.12625703654875489</v>
      </c>
      <c r="AK22" s="10">
        <f t="shared" si="4"/>
        <v>0.14729987597354738</v>
      </c>
      <c r="AL22" s="10">
        <f t="shared" si="4"/>
        <v>0.16834271539833989</v>
      </c>
      <c r="AM22" s="10">
        <f t="shared" si="4"/>
        <v>0.18938555482313235</v>
      </c>
      <c r="AN22" s="10">
        <f t="shared" si="4"/>
        <v>0.21042839424792484</v>
      </c>
      <c r="AO22" s="10"/>
      <c r="AP22" s="12" t="s">
        <v>42</v>
      </c>
      <c r="AQ22" s="10">
        <f t="shared" si="5"/>
        <v>-2.967378382598982E-2</v>
      </c>
      <c r="AR22" s="10">
        <f t="shared" si="6"/>
        <v>0.27659882542012743</v>
      </c>
      <c r="AS22" s="10">
        <f t="shared" si="7"/>
        <v>-0.63841357025549517</v>
      </c>
      <c r="AT22" s="10">
        <f t="shared" si="8"/>
        <v>-1.6715719126581523E-2</v>
      </c>
      <c r="AU22" s="10">
        <f t="shared" si="9"/>
        <v>-0.10521419712396234</v>
      </c>
      <c r="AV22" s="10">
        <f t="shared" si="10"/>
        <v>-0.28622425709366617</v>
      </c>
      <c r="AW22" s="10">
        <f t="shared" si="11"/>
        <v>0.4721428251372573</v>
      </c>
      <c r="AX22" s="10">
        <f t="shared" si="12"/>
        <v>0.53959180015686559</v>
      </c>
      <c r="AY22" s="10">
        <f t="shared" si="13"/>
        <v>-0.2670640544339084</v>
      </c>
      <c r="AZ22" s="10">
        <f t="shared" si="14"/>
        <v>-0.21042839424792467</v>
      </c>
      <c r="BB22" s="16">
        <f t="shared" si="21"/>
        <v>0.34999999999999981</v>
      </c>
      <c r="BC22" s="16">
        <f t="shared" si="15"/>
        <v>0.37499999999999978</v>
      </c>
      <c r="BD22" s="16">
        <f t="shared" si="22"/>
        <v>0.3999999999999998</v>
      </c>
      <c r="BE22" s="10">
        <f t="shared" si="16"/>
        <v>2.0095783720242011E-4</v>
      </c>
      <c r="BF22" s="17">
        <f t="shared" si="17"/>
        <v>0</v>
      </c>
      <c r="BG22">
        <f t="shared" si="18"/>
        <v>1.7309024915637794E-2</v>
      </c>
      <c r="BH22">
        <f t="shared" si="19"/>
        <v>0</v>
      </c>
    </row>
    <row r="23" spans="5:60" x14ac:dyDescent="0.4">
      <c r="E23" s="9" t="s">
        <v>43</v>
      </c>
      <c r="F23">
        <v>21</v>
      </c>
      <c r="G23">
        <v>13</v>
      </c>
      <c r="H23">
        <v>5</v>
      </c>
      <c r="I23">
        <v>18</v>
      </c>
      <c r="J23">
        <v>2</v>
      </c>
      <c r="K23">
        <v>19</v>
      </c>
      <c r="L23">
        <v>22</v>
      </c>
      <c r="M23">
        <v>16</v>
      </c>
      <c r="N23">
        <v>17</v>
      </c>
      <c r="O23">
        <v>4</v>
      </c>
      <c r="Q23" s="12" t="s">
        <v>23</v>
      </c>
      <c r="R23" s="6">
        <f>IFERROR(RSQ($I$5:$I$34,F$5:F$34),0)</f>
        <v>3.3685927139412104E-2</v>
      </c>
      <c r="S23" s="6">
        <f t="shared" ref="S23:T23" si="38">IFERROR(RSQ($I$5:$I$34,G$5:G$34),0)</f>
        <v>1.1585731767221269E-3</v>
      </c>
      <c r="T23" s="6">
        <f t="shared" si="38"/>
        <v>3.3035791838911366E-2</v>
      </c>
      <c r="U23" s="7"/>
      <c r="V23" s="6">
        <f t="shared" ref="V23:AA23" si="39">IFERROR(RSQ($I$5:$I$34,J$5:J$34),0)</f>
        <v>3.824004177178697E-2</v>
      </c>
      <c r="W23" s="6">
        <f t="shared" si="39"/>
        <v>2.0208883681163473E-2</v>
      </c>
      <c r="X23" s="6">
        <f t="shared" si="39"/>
        <v>8.2791780757509592E-3</v>
      </c>
      <c r="Y23" s="6">
        <f t="shared" si="39"/>
        <v>2.5160523186682517E-2</v>
      </c>
      <c r="Z23" s="6">
        <f t="shared" si="39"/>
        <v>2.5585763937436355E-2</v>
      </c>
      <c r="AA23" s="6">
        <f t="shared" si="39"/>
        <v>2.6374627103901131E-4</v>
      </c>
      <c r="AC23" s="8">
        <v>19</v>
      </c>
      <c r="AD23" s="10">
        <f t="shared" si="3"/>
        <v>0.6166666666666667</v>
      </c>
      <c r="AE23" s="10">
        <f t="shared" si="4"/>
        <v>2.967378382598982E-2</v>
      </c>
      <c r="AF23" s="10">
        <f t="shared" si="4"/>
        <v>5.9347567651979641E-2</v>
      </c>
      <c r="AG23" s="10">
        <f t="shared" si="4"/>
        <v>8.9021351477969454E-2</v>
      </c>
      <c r="AH23" s="10">
        <f t="shared" si="4"/>
        <v>0.11869513530395928</v>
      </c>
      <c r="AI23" s="10">
        <f t="shared" si="4"/>
        <v>0.1483689191299491</v>
      </c>
      <c r="AJ23" s="10">
        <f t="shared" si="4"/>
        <v>0.17804270295593891</v>
      </c>
      <c r="AK23" s="10">
        <f t="shared" si="4"/>
        <v>0.20771648678192872</v>
      </c>
      <c r="AL23" s="10">
        <f t="shared" si="4"/>
        <v>0.23739027060791856</v>
      </c>
      <c r="AM23" s="10">
        <f t="shared" si="4"/>
        <v>0.2670640544339084</v>
      </c>
      <c r="AN23" s="10">
        <f t="shared" si="4"/>
        <v>0.29673783825989819</v>
      </c>
      <c r="AO23" s="10"/>
      <c r="AP23" s="12" t="s">
        <v>43</v>
      </c>
      <c r="AQ23" s="10">
        <f t="shared" si="5"/>
        <v>4.7704042848944361E-2</v>
      </c>
      <c r="AR23" s="10">
        <f t="shared" si="6"/>
        <v>-4.2085678849584938E-2</v>
      </c>
      <c r="AS23" s="10">
        <f t="shared" si="7"/>
        <v>-0.31093001684813693</v>
      </c>
      <c r="AT23" s="10">
        <f t="shared" si="8"/>
        <v>8.4171357699169946E-2</v>
      </c>
      <c r="AU23" s="10">
        <f t="shared" si="9"/>
        <v>-0.82242681347573632</v>
      </c>
      <c r="AV23" s="10">
        <f t="shared" si="10"/>
        <v>0.17804270295593891</v>
      </c>
      <c r="AW23" s="10">
        <f t="shared" si="11"/>
        <v>0.40107728394682457</v>
      </c>
      <c r="AX23" s="10">
        <f t="shared" si="12"/>
        <v>3.3431438253162936E-2</v>
      </c>
      <c r="AY23" s="10">
        <f t="shared" si="13"/>
        <v>0.11309521216956675</v>
      </c>
      <c r="AZ23" s="10">
        <f t="shared" si="14"/>
        <v>-1.1918161716813944</v>
      </c>
      <c r="BB23" s="16">
        <f t="shared" si="21"/>
        <v>0.3999999999999998</v>
      </c>
      <c r="BC23" s="16">
        <f t="shared" si="15"/>
        <v>0.42499999999999982</v>
      </c>
      <c r="BD23" s="16">
        <f t="shared" si="22"/>
        <v>0.44999999999999979</v>
      </c>
      <c r="BE23" s="10">
        <f t="shared" si="16"/>
        <v>2.8273568708381269E-5</v>
      </c>
      <c r="BF23" s="17">
        <f t="shared" si="17"/>
        <v>0</v>
      </c>
      <c r="BG23">
        <f t="shared" si="18"/>
        <v>1.0525659293134537E-2</v>
      </c>
      <c r="BH23">
        <f t="shared" si="19"/>
        <v>3.3333333333333333E-2</v>
      </c>
    </row>
    <row r="24" spans="5:60" x14ac:dyDescent="0.4">
      <c r="E24" s="9" t="s">
        <v>44</v>
      </c>
      <c r="F24">
        <v>28</v>
      </c>
      <c r="G24">
        <v>23</v>
      </c>
      <c r="H24">
        <v>21</v>
      </c>
      <c r="I24">
        <v>12</v>
      </c>
      <c r="J24">
        <v>15</v>
      </c>
      <c r="K24">
        <v>26</v>
      </c>
      <c r="L24">
        <v>21</v>
      </c>
      <c r="M24">
        <v>21</v>
      </c>
      <c r="N24">
        <v>22</v>
      </c>
      <c r="O24">
        <v>12</v>
      </c>
      <c r="Q24" s="12" t="s">
        <v>24</v>
      </c>
      <c r="R24" s="6">
        <f>IFERROR(RSQ($J$5:$J$34,F$5:F$34),0)</f>
        <v>2.4043969260122176E-2</v>
      </c>
      <c r="S24" s="6">
        <f t="shared" ref="S24:U24" si="40">IFERROR(RSQ($J$5:$J$34,G$5:G$34),0)</f>
        <v>1.8055409483531944E-3</v>
      </c>
      <c r="T24" s="6">
        <f t="shared" si="40"/>
        <v>3.6011289270862085E-2</v>
      </c>
      <c r="U24" s="6">
        <f t="shared" si="40"/>
        <v>3.824004177178697E-2</v>
      </c>
      <c r="V24" s="7"/>
      <c r="W24" s="6">
        <f t="shared" ref="W24:AA24" si="41">IFERROR(RSQ($J$5:$J$34,K$5:K$34),0)</f>
        <v>1.3537671940519748E-2</v>
      </c>
      <c r="X24" s="6">
        <f t="shared" si="41"/>
        <v>7.9826676779662484E-4</v>
      </c>
      <c r="Y24" s="6">
        <f t="shared" si="41"/>
        <v>3.9291265415410274E-2</v>
      </c>
      <c r="Z24" s="6">
        <f t="shared" si="41"/>
        <v>3.0966603604796326E-2</v>
      </c>
      <c r="AA24" s="6">
        <f t="shared" si="41"/>
        <v>8.6062254315448748E-3</v>
      </c>
      <c r="AC24" s="8">
        <v>20</v>
      </c>
      <c r="AD24" s="10">
        <f t="shared" si="3"/>
        <v>0.65</v>
      </c>
      <c r="AE24" s="10">
        <f t="shared" si="4"/>
        <v>3.8532046640756788E-2</v>
      </c>
      <c r="AF24" s="10">
        <f t="shared" si="4"/>
        <v>7.7064093281513577E-2</v>
      </c>
      <c r="AG24" s="10">
        <f t="shared" si="4"/>
        <v>0.11559613992227034</v>
      </c>
      <c r="AH24" s="10">
        <f t="shared" si="4"/>
        <v>0.15412818656302715</v>
      </c>
      <c r="AI24" s="10">
        <f t="shared" si="4"/>
        <v>0.19266023320378392</v>
      </c>
      <c r="AJ24" s="10">
        <f t="shared" si="4"/>
        <v>0.23119227984454069</v>
      </c>
      <c r="AK24" s="10">
        <f t="shared" si="4"/>
        <v>0.26972432648529748</v>
      </c>
      <c r="AL24" s="10">
        <f t="shared" si="4"/>
        <v>0.30825637312605431</v>
      </c>
      <c r="AM24" s="10">
        <f t="shared" si="4"/>
        <v>0.34678841976681107</v>
      </c>
      <c r="AN24" s="10">
        <f t="shared" si="4"/>
        <v>0.38532046640756784</v>
      </c>
      <c r="AO24" s="10"/>
      <c r="AP24" s="12" t="s">
        <v>44</v>
      </c>
      <c r="AQ24" s="10">
        <f t="shared" si="5"/>
        <v>0.13829941271006371</v>
      </c>
      <c r="AR24" s="10">
        <f t="shared" si="6"/>
        <v>0.1348979500392164</v>
      </c>
      <c r="AS24" s="10">
        <f t="shared" si="7"/>
        <v>0.14311212854683308</v>
      </c>
      <c r="AT24" s="10">
        <f t="shared" si="8"/>
        <v>-0.11869513530395928</v>
      </c>
      <c r="AU24" s="10">
        <f t="shared" si="9"/>
        <v>-2.0894648908226905E-2</v>
      </c>
      <c r="AV24" s="10">
        <f t="shared" si="10"/>
        <v>0.62186003369627385</v>
      </c>
      <c r="AW24" s="10">
        <f t="shared" si="11"/>
        <v>0.33392829994261053</v>
      </c>
      <c r="AX24" s="10">
        <f t="shared" si="12"/>
        <v>0.38163234279155489</v>
      </c>
      <c r="AY24" s="10">
        <f t="shared" si="13"/>
        <v>0.51567079364591739</v>
      </c>
      <c r="AZ24" s="10">
        <f t="shared" si="14"/>
        <v>-0.29673783825989819</v>
      </c>
      <c r="BB24" s="16">
        <f t="shared" si="21"/>
        <v>0.44999999999999979</v>
      </c>
      <c r="BC24" s="16">
        <f t="shared" si="15"/>
        <v>0.47499999999999976</v>
      </c>
      <c r="BD24" s="16">
        <f t="shared" si="22"/>
        <v>0.49999999999999978</v>
      </c>
      <c r="BE24" s="10">
        <f t="shared" si="16"/>
        <v>3.1110215528151741E-6</v>
      </c>
      <c r="BF24" s="17">
        <f t="shared" si="17"/>
        <v>0</v>
      </c>
      <c r="BG24">
        <f t="shared" si="18"/>
        <v>6.0148073292686233E-3</v>
      </c>
      <c r="BH24">
        <f t="shared" si="19"/>
        <v>0</v>
      </c>
    </row>
    <row r="25" spans="5:60" x14ac:dyDescent="0.4">
      <c r="E25" s="9" t="s">
        <v>45</v>
      </c>
      <c r="F25">
        <v>22</v>
      </c>
      <c r="G25">
        <v>22</v>
      </c>
      <c r="H25">
        <v>17</v>
      </c>
      <c r="I25">
        <v>27</v>
      </c>
      <c r="J25">
        <v>9</v>
      </c>
      <c r="K25">
        <v>12</v>
      </c>
      <c r="L25">
        <v>5</v>
      </c>
      <c r="M25">
        <v>25</v>
      </c>
      <c r="N25">
        <v>11</v>
      </c>
      <c r="O25">
        <v>30</v>
      </c>
      <c r="Q25" s="12" t="s">
        <v>25</v>
      </c>
      <c r="R25" s="6">
        <f>IFERROR(RSQ($K$5:$K$34,F$5:F$34),0)</f>
        <v>3.6886368613748312E-3</v>
      </c>
      <c r="S25" s="6">
        <f t="shared" ref="S25:V25" si="42">IFERROR(RSQ($K$5:$K$34,G$5:G$34),0)</f>
        <v>3.4673008323424501E-2</v>
      </c>
      <c r="T25" s="6">
        <f t="shared" si="42"/>
        <v>2.4182152707061734E-2</v>
      </c>
      <c r="U25" s="6">
        <f t="shared" si="42"/>
        <v>2.0208883681163473E-2</v>
      </c>
      <c r="V25" s="6">
        <f t="shared" si="42"/>
        <v>1.3537671940519748E-2</v>
      </c>
      <c r="W25" s="7"/>
      <c r="X25" s="6">
        <f t="shared" ref="X25:AA25" si="43">IFERROR(RSQ($K$5:$K$34,L$5:L$34),0)</f>
        <v>6.4499301535137915E-3</v>
      </c>
      <c r="Y25" s="6">
        <f t="shared" si="43"/>
        <v>1.9581317023859169E-2</v>
      </c>
      <c r="Z25" s="6">
        <f t="shared" si="43"/>
        <v>1.717003567181926E-2</v>
      </c>
      <c r="AA25" s="6">
        <f t="shared" si="43"/>
        <v>2.1618879461916037E-3</v>
      </c>
      <c r="AC25" s="8">
        <v>21</v>
      </c>
      <c r="AD25" s="10">
        <f t="shared" si="3"/>
        <v>0.68333333333333335</v>
      </c>
      <c r="AE25" s="10">
        <f t="shared" si="4"/>
        <v>4.7704042848944361E-2</v>
      </c>
      <c r="AF25" s="10">
        <f t="shared" si="4"/>
        <v>9.5408085697888723E-2</v>
      </c>
      <c r="AG25" s="10">
        <f t="shared" si="4"/>
        <v>0.14311212854683308</v>
      </c>
      <c r="AH25" s="10">
        <f t="shared" si="4"/>
        <v>0.19081617139577745</v>
      </c>
      <c r="AI25" s="10">
        <f t="shared" si="4"/>
        <v>0.23852021424472181</v>
      </c>
      <c r="AJ25" s="10">
        <f t="shared" si="4"/>
        <v>0.28622425709366617</v>
      </c>
      <c r="AK25" s="10">
        <f t="shared" si="4"/>
        <v>0.33392829994261053</v>
      </c>
      <c r="AL25" s="10">
        <f t="shared" si="4"/>
        <v>0.38163234279155489</v>
      </c>
      <c r="AM25" s="10">
        <f t="shared" si="4"/>
        <v>0.42933638564049925</v>
      </c>
      <c r="AN25" s="10">
        <f t="shared" si="4"/>
        <v>0.47704042848944361</v>
      </c>
      <c r="AO25" s="10"/>
      <c r="AP25" s="12" t="s">
        <v>45</v>
      </c>
      <c r="AQ25" s="10">
        <f t="shared" si="5"/>
        <v>5.7296754849546376E-2</v>
      </c>
      <c r="AR25" s="10">
        <f t="shared" si="6"/>
        <v>0.11459350969909275</v>
      </c>
      <c r="AS25" s="10">
        <f t="shared" si="7"/>
        <v>3.7698404056522243E-2</v>
      </c>
      <c r="AT25" s="10">
        <f t="shared" si="8"/>
        <v>0.4767264686725578</v>
      </c>
      <c r="AU25" s="10">
        <f t="shared" si="9"/>
        <v>-0.28648377424773186</v>
      </c>
      <c r="AV25" s="10">
        <f t="shared" si="10"/>
        <v>-0.17804270295593891</v>
      </c>
      <c r="AW25" s="10">
        <f t="shared" si="11"/>
        <v>-0.72550337264565279</v>
      </c>
      <c r="AX25" s="10">
        <f t="shared" si="12"/>
        <v>0.72218783331509107</v>
      </c>
      <c r="AY25" s="10">
        <f t="shared" si="13"/>
        <v>-0.34678841976681107</v>
      </c>
      <c r="AZ25" s="10">
        <f t="shared" si="14"/>
        <v>2.128045234184984</v>
      </c>
      <c r="BB25" s="16">
        <f t="shared" si="21"/>
        <v>0.49999999999999978</v>
      </c>
      <c r="BC25" s="16">
        <f t="shared" si="15"/>
        <v>0.5249999999999998</v>
      </c>
      <c r="BD25" s="16">
        <f t="shared" si="22"/>
        <v>0.54999999999999982</v>
      </c>
      <c r="BE25" s="10">
        <f t="shared" si="16"/>
        <v>2.6766200944550178E-7</v>
      </c>
      <c r="BF25" s="17">
        <f t="shared" si="17"/>
        <v>0</v>
      </c>
      <c r="BG25">
        <f t="shared" si="18"/>
        <v>3.2299020907216036E-3</v>
      </c>
      <c r="BH25">
        <f t="shared" si="19"/>
        <v>0</v>
      </c>
    </row>
    <row r="26" spans="5:60" x14ac:dyDescent="0.4">
      <c r="E26" s="9" t="s">
        <v>46</v>
      </c>
      <c r="F26">
        <v>25</v>
      </c>
      <c r="G26">
        <v>24</v>
      </c>
      <c r="H26">
        <v>4</v>
      </c>
      <c r="I26">
        <v>5</v>
      </c>
      <c r="J26">
        <v>14</v>
      </c>
      <c r="K26">
        <v>25</v>
      </c>
      <c r="L26">
        <v>8</v>
      </c>
      <c r="M26">
        <v>6</v>
      </c>
      <c r="N26">
        <v>13</v>
      </c>
      <c r="O26">
        <v>8</v>
      </c>
      <c r="Q26" s="12" t="s">
        <v>26</v>
      </c>
      <c r="R26" s="6">
        <f>IFERROR(RSQ($L$5:$L$34,F$5:F$34),0)</f>
        <v>2.5443621079409704E-2</v>
      </c>
      <c r="S26" s="6">
        <f t="shared" ref="S26:W26" si="44">IFERROR(RSQ($L$5:$L$34,G$5:G$34),0)</f>
        <v>4.9492638588667923E-8</v>
      </c>
      <c r="T26" s="6">
        <f t="shared" si="44"/>
        <v>2.618160581340533E-5</v>
      </c>
      <c r="U26" s="6">
        <f t="shared" si="44"/>
        <v>8.2791780757509592E-3</v>
      </c>
      <c r="V26" s="6">
        <f t="shared" si="44"/>
        <v>7.9826676779662484E-4</v>
      </c>
      <c r="W26" s="6">
        <f t="shared" si="44"/>
        <v>6.4499301535137915E-3</v>
      </c>
      <c r="X26" s="7"/>
      <c r="Y26" s="6">
        <f t="shared" ref="Y26:AA26" si="45">IFERROR(RSQ($L$5:$L$34,M$5:M$34),0)</f>
        <v>1.728683829888852E-2</v>
      </c>
      <c r="Z26" s="6">
        <f t="shared" si="45"/>
        <v>6.4499301535137915E-3</v>
      </c>
      <c r="AA26" s="6">
        <f t="shared" si="45"/>
        <v>1.8235513195356101E-2</v>
      </c>
      <c r="AC26" s="8">
        <v>22</v>
      </c>
      <c r="AD26" s="10">
        <f t="shared" si="3"/>
        <v>0.71666666666666667</v>
      </c>
      <c r="AE26" s="10">
        <f t="shared" si="4"/>
        <v>5.7296754849546376E-2</v>
      </c>
      <c r="AF26" s="10">
        <f t="shared" si="4"/>
        <v>0.11459350969909275</v>
      </c>
      <c r="AG26" s="10">
        <f t="shared" si="4"/>
        <v>0.17189026454863912</v>
      </c>
      <c r="AH26" s="10">
        <f t="shared" si="4"/>
        <v>0.2291870193981855</v>
      </c>
      <c r="AI26" s="10">
        <f t="shared" si="4"/>
        <v>0.28648377424773186</v>
      </c>
      <c r="AJ26" s="10">
        <f t="shared" si="4"/>
        <v>0.34378052909727824</v>
      </c>
      <c r="AK26" s="10">
        <f t="shared" si="4"/>
        <v>0.40107728394682457</v>
      </c>
      <c r="AL26" s="10">
        <f t="shared" si="4"/>
        <v>0.45837403879637101</v>
      </c>
      <c r="AM26" s="10">
        <f t="shared" si="4"/>
        <v>0.51567079364591739</v>
      </c>
      <c r="AN26" s="10">
        <f t="shared" si="4"/>
        <v>0.57296754849546372</v>
      </c>
      <c r="AO26" s="10"/>
      <c r="AP26" s="12" t="s">
        <v>46</v>
      </c>
      <c r="AQ26" s="10">
        <f t="shared" si="5"/>
        <v>9.0273479164386383E-2</v>
      </c>
      <c r="AR26" s="10">
        <f t="shared" si="6"/>
        <v>0.15670007507795491</v>
      </c>
      <c r="AS26" s="10">
        <f t="shared" si="7"/>
        <v>-0.35754485150441834</v>
      </c>
      <c r="AT26" s="10">
        <f t="shared" si="8"/>
        <v>-0.41457335579751597</v>
      </c>
      <c r="AU26" s="10">
        <f t="shared" si="9"/>
        <v>-6.2830673427537009E-2</v>
      </c>
      <c r="AV26" s="10">
        <f t="shared" si="10"/>
        <v>0.54164087498631819</v>
      </c>
      <c r="AW26" s="10">
        <f t="shared" si="11"/>
        <v>-0.4721428251372573</v>
      </c>
      <c r="AX26" s="10">
        <f t="shared" si="12"/>
        <v>-0.72218783331509107</v>
      </c>
      <c r="AY26" s="10">
        <f t="shared" si="13"/>
        <v>-0.18938555482313221</v>
      </c>
      <c r="AZ26" s="10">
        <f t="shared" si="14"/>
        <v>-0.67448975019608193</v>
      </c>
      <c r="BB26" s="16">
        <f t="shared" si="21"/>
        <v>0.54999999999999982</v>
      </c>
      <c r="BC26" s="16">
        <f t="shared" si="15"/>
        <v>0.57499999999999984</v>
      </c>
      <c r="BD26" s="16">
        <f t="shared" si="22"/>
        <v>0.59999999999999987</v>
      </c>
      <c r="BE26" s="10">
        <f t="shared" si="16"/>
        <v>1.8002974777608927E-8</v>
      </c>
      <c r="BF26" s="17">
        <f t="shared" si="17"/>
        <v>0</v>
      </c>
      <c r="BG26">
        <f t="shared" si="18"/>
        <v>1.6298652034244521E-3</v>
      </c>
      <c r="BH26">
        <f t="shared" si="19"/>
        <v>0</v>
      </c>
    </row>
    <row r="27" spans="5:60" x14ac:dyDescent="0.4">
      <c r="E27" s="9" t="s">
        <v>47</v>
      </c>
      <c r="F27">
        <v>27</v>
      </c>
      <c r="G27">
        <v>30</v>
      </c>
      <c r="H27">
        <v>3</v>
      </c>
      <c r="I27">
        <v>6</v>
      </c>
      <c r="J27">
        <v>7</v>
      </c>
      <c r="K27">
        <v>20</v>
      </c>
      <c r="L27">
        <v>20</v>
      </c>
      <c r="M27">
        <v>30</v>
      </c>
      <c r="N27">
        <v>26</v>
      </c>
      <c r="O27">
        <v>27</v>
      </c>
      <c r="Q27" s="12" t="s">
        <v>27</v>
      </c>
      <c r="R27" s="6">
        <f>IFERROR(RSQ($M$5:$M$34,F$5:F$34),0)</f>
        <v>3.8525564803805002E-3</v>
      </c>
      <c r="S27" s="6">
        <f t="shared" ref="S27:X27" si="46">IFERROR(RSQ($M$5:$M$34,G$5:G$34),0)</f>
        <v>3.4177685996429105E-2</v>
      </c>
      <c r="T27" s="6">
        <f t="shared" si="46"/>
        <v>1.0886450276601985E-2</v>
      </c>
      <c r="U27" s="6">
        <f t="shared" si="46"/>
        <v>2.5160523186682517E-2</v>
      </c>
      <c r="V27" s="6">
        <f t="shared" si="46"/>
        <v>3.9291265415410274E-2</v>
      </c>
      <c r="W27" s="6">
        <f t="shared" si="46"/>
        <v>1.9581317023859169E-2</v>
      </c>
      <c r="X27" s="6">
        <f t="shared" si="46"/>
        <v>1.728683829888852E-2</v>
      </c>
      <c r="Y27" s="7"/>
      <c r="Z27" s="6">
        <f t="shared" ref="Z27:AA27" si="47">IFERROR(RSQ($M$5:$M$34,N$5:N$34),0)</f>
        <v>7.5664840800741401E-3</v>
      </c>
      <c r="AA27" s="6">
        <f t="shared" si="47"/>
        <v>6.8858613142027784E-3</v>
      </c>
      <c r="AC27" s="8">
        <v>23</v>
      </c>
      <c r="AD27" s="10">
        <f t="shared" si="3"/>
        <v>0.75</v>
      </c>
      <c r="AE27" s="10">
        <f t="shared" si="4"/>
        <v>6.7448975019608198E-2</v>
      </c>
      <c r="AF27" s="10">
        <f t="shared" si="4"/>
        <v>0.1348979500392164</v>
      </c>
      <c r="AG27" s="10">
        <f t="shared" si="4"/>
        <v>0.20234692505882457</v>
      </c>
      <c r="AH27" s="10">
        <f t="shared" si="4"/>
        <v>0.26979590007843279</v>
      </c>
      <c r="AI27" s="10">
        <f t="shared" si="4"/>
        <v>0.33724487509804096</v>
      </c>
      <c r="AJ27" s="10">
        <f t="shared" si="4"/>
        <v>0.40469385011764913</v>
      </c>
      <c r="AK27" s="10">
        <f t="shared" si="4"/>
        <v>0.4721428251372573</v>
      </c>
      <c r="AL27" s="10">
        <f t="shared" si="4"/>
        <v>0.53959180015686559</v>
      </c>
      <c r="AM27" s="10">
        <f t="shared" si="4"/>
        <v>0.6070407751764737</v>
      </c>
      <c r="AN27" s="10">
        <f t="shared" si="4"/>
        <v>0.67448975019608193</v>
      </c>
      <c r="AO27" s="10"/>
      <c r="AP27" s="12" t="s">
        <v>47</v>
      </c>
      <c r="AQ27" s="10">
        <f t="shared" si="5"/>
        <v>0.11918161716813945</v>
      </c>
      <c r="AR27" s="10">
        <f t="shared" si="6"/>
        <v>0.42560904683699685</v>
      </c>
      <c r="AS27" s="10">
        <f t="shared" si="7"/>
        <v>-0.41489823813019172</v>
      </c>
      <c r="AT27" s="10">
        <f t="shared" si="8"/>
        <v>-0.36109391665754553</v>
      </c>
      <c r="AU27" s="10">
        <f t="shared" si="9"/>
        <v>-0.39175018769488723</v>
      </c>
      <c r="AV27" s="10">
        <f t="shared" si="10"/>
        <v>0.23119227984454069</v>
      </c>
      <c r="AW27" s="10">
        <f t="shared" si="11"/>
        <v>0.26972432648529748</v>
      </c>
      <c r="AX27" s="10">
        <f t="shared" si="12"/>
        <v>1.7024361873479874</v>
      </c>
      <c r="AY27" s="10">
        <f t="shared" si="13"/>
        <v>0.93279005054441089</v>
      </c>
      <c r="AZ27" s="10">
        <f t="shared" si="14"/>
        <v>1.1918161716813944</v>
      </c>
      <c r="BB27" s="16">
        <f t="shared" si="21"/>
        <v>0.59999999999999987</v>
      </c>
      <c r="BC27" s="16">
        <f t="shared" si="15"/>
        <v>0.62499999999999989</v>
      </c>
      <c r="BD27" s="16">
        <f t="shared" si="22"/>
        <v>0.64999999999999991</v>
      </c>
      <c r="BE27" s="10">
        <f t="shared" si="16"/>
        <v>9.4642771397701608E-10</v>
      </c>
      <c r="BF27" s="17">
        <f t="shared" si="17"/>
        <v>0</v>
      </c>
      <c r="BG27">
        <f t="shared" si="18"/>
        <v>7.7287298923933712E-4</v>
      </c>
      <c r="BH27">
        <f t="shared" si="19"/>
        <v>0</v>
      </c>
    </row>
    <row r="28" spans="5:60" x14ac:dyDescent="0.4">
      <c r="E28" s="9" t="s">
        <v>48</v>
      </c>
      <c r="F28">
        <v>16</v>
      </c>
      <c r="G28">
        <v>20</v>
      </c>
      <c r="H28">
        <v>14</v>
      </c>
      <c r="I28">
        <v>13</v>
      </c>
      <c r="J28">
        <v>18</v>
      </c>
      <c r="K28">
        <v>6</v>
      </c>
      <c r="L28">
        <v>18</v>
      </c>
      <c r="M28">
        <v>19</v>
      </c>
      <c r="N28">
        <v>4</v>
      </c>
      <c r="O28">
        <v>1</v>
      </c>
      <c r="Q28" s="12" t="s">
        <v>28</v>
      </c>
      <c r="R28" s="6">
        <f>IFERROR(RSQ($N$5:$N$34,F$5:F$34),0)</f>
        <v>5.9593591198229138E-3</v>
      </c>
      <c r="S28" s="6">
        <f t="shared" ref="S28:Y28" si="48">IFERROR(RSQ($N$5:$N$34,G$5:G$34),0)</f>
        <v>6.5215954941901825E-3</v>
      </c>
      <c r="T28" s="6">
        <f t="shared" si="48"/>
        <v>1.0405827263267429E-3</v>
      </c>
      <c r="U28" s="6">
        <f t="shared" si="48"/>
        <v>2.5585763937436355E-2</v>
      </c>
      <c r="V28" s="6">
        <f t="shared" si="48"/>
        <v>3.0966603604796326E-2</v>
      </c>
      <c r="W28" s="6">
        <f t="shared" si="48"/>
        <v>1.717003567181926E-2</v>
      </c>
      <c r="X28" s="6">
        <f t="shared" si="48"/>
        <v>6.4499301535137915E-3</v>
      </c>
      <c r="Y28" s="6">
        <f t="shared" si="48"/>
        <v>7.5664840800741401E-3</v>
      </c>
      <c r="Z28" s="7"/>
      <c r="AA28" s="6">
        <f>IFERROR(RSQ($N$5:$N$34,O$5:O$34),0)</f>
        <v>2.8062771513522003E-2</v>
      </c>
      <c r="AC28" s="8">
        <v>24</v>
      </c>
      <c r="AD28" s="10">
        <f t="shared" si="3"/>
        <v>0.78333333333333333</v>
      </c>
      <c r="AE28" s="10">
        <f t="shared" si="4"/>
        <v>7.8350037538977457E-2</v>
      </c>
      <c r="AF28" s="10">
        <f t="shared" si="4"/>
        <v>0.15670007507795491</v>
      </c>
      <c r="AG28" s="10">
        <f t="shared" si="4"/>
        <v>0.23505011261693232</v>
      </c>
      <c r="AH28" s="10">
        <f t="shared" si="4"/>
        <v>0.31340015015590983</v>
      </c>
      <c r="AI28" s="10">
        <f t="shared" si="4"/>
        <v>0.39175018769488723</v>
      </c>
      <c r="AJ28" s="10">
        <f t="shared" si="4"/>
        <v>0.47010022523386463</v>
      </c>
      <c r="AK28" s="10">
        <f t="shared" si="4"/>
        <v>0.54845026277284203</v>
      </c>
      <c r="AL28" s="10">
        <f t="shared" si="4"/>
        <v>0.62680030031181966</v>
      </c>
      <c r="AM28" s="10">
        <f t="shared" si="4"/>
        <v>0.70515033785079706</v>
      </c>
      <c r="AN28" s="10">
        <f t="shared" si="4"/>
        <v>0.78350037538977446</v>
      </c>
      <c r="AO28" s="10"/>
      <c r="AP28" s="12" t="s">
        <v>48</v>
      </c>
      <c r="AQ28" s="10">
        <f t="shared" si="5"/>
        <v>4.178929781645367E-3</v>
      </c>
      <c r="AR28" s="10">
        <f t="shared" si="6"/>
        <v>7.7064093281513577E-2</v>
      </c>
      <c r="AS28" s="10">
        <f t="shared" si="7"/>
        <v>-3.7698404056522201E-2</v>
      </c>
      <c r="AT28" s="10">
        <f t="shared" si="8"/>
        <v>-8.4171357699169877E-2</v>
      </c>
      <c r="AU28" s="10">
        <f t="shared" si="9"/>
        <v>0.10521419712396242</v>
      </c>
      <c r="AV28" s="10">
        <f t="shared" si="10"/>
        <v>-0.54164087498631819</v>
      </c>
      <c r="AW28" s="10">
        <f t="shared" si="11"/>
        <v>0.14729987597354738</v>
      </c>
      <c r="AX28" s="10">
        <f t="shared" si="12"/>
        <v>0.23739027060791856</v>
      </c>
      <c r="AY28" s="10">
        <f t="shared" si="13"/>
        <v>-1.072634554513255</v>
      </c>
      <c r="AZ28" s="10">
        <f t="shared" si="14"/>
        <v>-2.128045234184984</v>
      </c>
      <c r="BB28" s="16">
        <f t="shared" si="21"/>
        <v>0.64999999999999991</v>
      </c>
      <c r="BC28" s="16">
        <f t="shared" si="15"/>
        <v>0.67499999999999993</v>
      </c>
      <c r="BD28" s="16">
        <f t="shared" si="22"/>
        <v>0.7</v>
      </c>
      <c r="BE28" s="10">
        <f t="shared" si="16"/>
        <v>3.8880121344675445E-11</v>
      </c>
      <c r="BF28" s="17">
        <f t="shared" si="17"/>
        <v>0</v>
      </c>
      <c r="BG28">
        <f t="shared" si="18"/>
        <v>3.4439596335522626E-4</v>
      </c>
      <c r="BH28">
        <f t="shared" si="19"/>
        <v>0</v>
      </c>
    </row>
    <row r="29" spans="5:60" x14ac:dyDescent="0.4">
      <c r="E29" s="9" t="s">
        <v>49</v>
      </c>
      <c r="F29">
        <v>19</v>
      </c>
      <c r="G29">
        <v>19</v>
      </c>
      <c r="H29">
        <v>18</v>
      </c>
      <c r="I29">
        <v>25</v>
      </c>
      <c r="J29">
        <v>4</v>
      </c>
      <c r="K29">
        <v>4</v>
      </c>
      <c r="L29">
        <v>10</v>
      </c>
      <c r="M29">
        <v>8</v>
      </c>
      <c r="N29">
        <v>6</v>
      </c>
      <c r="O29">
        <v>14</v>
      </c>
      <c r="Q29" s="12" t="s">
        <v>29</v>
      </c>
      <c r="R29" s="6">
        <f>IFERROR(RSQ($O$5:$O$34,F$5:F$34),0)</f>
        <v>2.8511768730798404E-2</v>
      </c>
      <c r="S29" s="6">
        <f t="shared" ref="S29:Z29" si="49">IFERROR(RSQ($O$5:$O$34,G$5:G$34),0)</f>
        <v>4.7256066250846015E-3</v>
      </c>
      <c r="T29" s="6">
        <f t="shared" si="49"/>
        <v>3.911507162203462E-2</v>
      </c>
      <c r="U29" s="6">
        <f t="shared" si="49"/>
        <v>2.6374627103901131E-4</v>
      </c>
      <c r="V29" s="6">
        <f t="shared" si="49"/>
        <v>8.6062254315448748E-3</v>
      </c>
      <c r="W29" s="6">
        <f t="shared" si="49"/>
        <v>2.1618879461916037E-3</v>
      </c>
      <c r="X29" s="6">
        <f t="shared" si="49"/>
        <v>1.8235513195356101E-2</v>
      </c>
      <c r="Y29" s="6">
        <f t="shared" si="49"/>
        <v>6.8858613142027784E-3</v>
      </c>
      <c r="Z29" s="6">
        <f t="shared" si="49"/>
        <v>2.8062771513522003E-2</v>
      </c>
      <c r="AA29" s="7"/>
      <c r="AC29" s="8">
        <v>25</v>
      </c>
      <c r="AD29" s="10">
        <f t="shared" si="3"/>
        <v>0.81666666666666665</v>
      </c>
      <c r="AE29" s="10">
        <f t="shared" si="4"/>
        <v>9.0273479164386383E-2</v>
      </c>
      <c r="AF29" s="10">
        <f t="shared" si="4"/>
        <v>0.18054695832877277</v>
      </c>
      <c r="AG29" s="10">
        <f t="shared" si="4"/>
        <v>0.27082043749315909</v>
      </c>
      <c r="AH29" s="10">
        <f t="shared" si="4"/>
        <v>0.36109391665754553</v>
      </c>
      <c r="AI29" s="10">
        <f t="shared" si="4"/>
        <v>0.45136739582193186</v>
      </c>
      <c r="AJ29" s="10">
        <f t="shared" si="4"/>
        <v>0.54164087498631819</v>
      </c>
      <c r="AK29" s="10">
        <f t="shared" si="4"/>
        <v>0.63191435415070452</v>
      </c>
      <c r="AL29" s="10">
        <f t="shared" si="4"/>
        <v>0.72218783331509107</v>
      </c>
      <c r="AM29" s="10">
        <f t="shared" si="4"/>
        <v>0.81246131247947739</v>
      </c>
      <c r="AN29" s="10">
        <f t="shared" si="4"/>
        <v>0.90273479164386372</v>
      </c>
      <c r="AO29" s="10"/>
      <c r="AP29" s="12" t="s">
        <v>49</v>
      </c>
      <c r="AQ29" s="10">
        <f t="shared" si="5"/>
        <v>2.967378382598982E-2</v>
      </c>
      <c r="AR29" s="10">
        <f t="shared" si="6"/>
        <v>5.9347567651979641E-2</v>
      </c>
      <c r="AS29" s="10">
        <f t="shared" si="7"/>
        <v>6.3128518274377446E-2</v>
      </c>
      <c r="AT29" s="10">
        <f t="shared" si="8"/>
        <v>0.36109391665754553</v>
      </c>
      <c r="AU29" s="10">
        <f t="shared" si="9"/>
        <v>-0.59590808584069721</v>
      </c>
      <c r="AV29" s="10">
        <f t="shared" si="10"/>
        <v>-0.71508970300883667</v>
      </c>
      <c r="AW29" s="10">
        <f t="shared" si="11"/>
        <v>-0.33392829994261053</v>
      </c>
      <c r="AX29" s="10">
        <f t="shared" si="12"/>
        <v>-0.53959180015686559</v>
      </c>
      <c r="AY29" s="10">
        <f t="shared" si="13"/>
        <v>-0.81246131247947739</v>
      </c>
      <c r="AZ29" s="10">
        <f t="shared" si="14"/>
        <v>-0.12566134685507402</v>
      </c>
      <c r="BB29" s="16">
        <f t="shared" si="21"/>
        <v>0.7</v>
      </c>
      <c r="BC29" s="16">
        <f t="shared" si="15"/>
        <v>0.72499999999999998</v>
      </c>
      <c r="BD29" s="16">
        <f t="shared" si="22"/>
        <v>0.75</v>
      </c>
      <c r="BE29" s="10">
        <f t="shared" si="16"/>
        <v>1.2480017019811385E-12</v>
      </c>
      <c r="BF29" s="17">
        <f t="shared" si="17"/>
        <v>0</v>
      </c>
      <c r="BG29">
        <f t="shared" si="18"/>
        <v>1.4421179383472538E-4</v>
      </c>
      <c r="BH29">
        <f t="shared" si="19"/>
        <v>0</v>
      </c>
    </row>
    <row r="30" spans="5:60" x14ac:dyDescent="0.4">
      <c r="E30" s="9" t="s">
        <v>50</v>
      </c>
      <c r="F30">
        <v>18</v>
      </c>
      <c r="G30">
        <v>11</v>
      </c>
      <c r="H30">
        <v>20</v>
      </c>
      <c r="I30">
        <v>2</v>
      </c>
      <c r="J30">
        <v>24</v>
      </c>
      <c r="K30">
        <v>14</v>
      </c>
      <c r="L30">
        <v>26</v>
      </c>
      <c r="M30">
        <v>10</v>
      </c>
      <c r="N30">
        <v>8</v>
      </c>
      <c r="O30">
        <v>19</v>
      </c>
      <c r="AC30" s="8">
        <v>26</v>
      </c>
      <c r="AD30" s="10">
        <f t="shared" si="3"/>
        <v>0.85</v>
      </c>
      <c r="AE30" s="10">
        <f t="shared" si="4"/>
        <v>0.10364333894937899</v>
      </c>
      <c r="AF30" s="10">
        <f t="shared" si="4"/>
        <v>0.20728667789875799</v>
      </c>
      <c r="AG30" s="10">
        <f t="shared" si="4"/>
        <v>0.31093001684813693</v>
      </c>
      <c r="AH30" s="10">
        <f t="shared" si="4"/>
        <v>0.41457335579751597</v>
      </c>
      <c r="AI30" s="10">
        <f t="shared" si="4"/>
        <v>0.51821669474689491</v>
      </c>
      <c r="AJ30" s="10">
        <f t="shared" si="4"/>
        <v>0.62186003369627385</v>
      </c>
      <c r="AK30" s="10">
        <f t="shared" si="4"/>
        <v>0.72550337264565279</v>
      </c>
      <c r="AL30" s="10">
        <f t="shared" si="4"/>
        <v>0.82914671159503195</v>
      </c>
      <c r="AM30" s="10">
        <f t="shared" si="4"/>
        <v>0.93279005054441089</v>
      </c>
      <c r="AN30" s="10">
        <f t="shared" si="4"/>
        <v>1.0364333894937898</v>
      </c>
      <c r="AO30" s="10"/>
      <c r="AP30" s="12" t="s">
        <v>50</v>
      </c>
      <c r="AQ30" s="10">
        <f t="shared" si="5"/>
        <v>2.1042839424792487E-2</v>
      </c>
      <c r="AR30" s="10">
        <f t="shared" si="6"/>
        <v>-7.7064093281513577E-2</v>
      </c>
      <c r="AS30" s="10">
        <f t="shared" si="7"/>
        <v>0.11559613992227034</v>
      </c>
      <c r="AT30" s="10">
        <f t="shared" si="8"/>
        <v>-0.65794145078058908</v>
      </c>
      <c r="AU30" s="10">
        <f t="shared" si="9"/>
        <v>0.39175018769488723</v>
      </c>
      <c r="AV30" s="10">
        <f t="shared" si="10"/>
        <v>-7.5396808113044403E-2</v>
      </c>
      <c r="AW30" s="10">
        <f t="shared" si="11"/>
        <v>0.72550337264565279</v>
      </c>
      <c r="AX30" s="10">
        <f t="shared" si="12"/>
        <v>-0.38163234279155489</v>
      </c>
      <c r="AY30" s="10">
        <f t="shared" si="13"/>
        <v>-0.6070407751764737</v>
      </c>
      <c r="AZ30" s="10">
        <f t="shared" si="14"/>
        <v>0.29673783825989819</v>
      </c>
      <c r="BB30" s="16">
        <f t="shared" si="21"/>
        <v>0.75</v>
      </c>
      <c r="BC30" s="16">
        <f t="shared" si="15"/>
        <v>0.77500000000000002</v>
      </c>
      <c r="BD30" s="16">
        <f t="shared" si="22"/>
        <v>0.8</v>
      </c>
      <c r="BE30" s="10">
        <f t="shared" si="16"/>
        <v>3.1197266991966899E-14</v>
      </c>
      <c r="BF30" s="17">
        <f t="shared" si="17"/>
        <v>0</v>
      </c>
      <c r="BG30">
        <f t="shared" si="18"/>
        <v>5.6746043367694732E-5</v>
      </c>
      <c r="BH30">
        <f t="shared" si="19"/>
        <v>0</v>
      </c>
    </row>
    <row r="31" spans="5:60" x14ac:dyDescent="0.4">
      <c r="E31" s="9" t="s">
        <v>51</v>
      </c>
      <c r="F31">
        <v>24</v>
      </c>
      <c r="G31">
        <v>17</v>
      </c>
      <c r="H31">
        <v>25</v>
      </c>
      <c r="I31">
        <v>14</v>
      </c>
      <c r="J31">
        <v>20</v>
      </c>
      <c r="K31">
        <v>16</v>
      </c>
      <c r="L31">
        <v>6</v>
      </c>
      <c r="M31">
        <v>17</v>
      </c>
      <c r="N31">
        <v>14</v>
      </c>
      <c r="O31">
        <v>29</v>
      </c>
      <c r="Z31" t="s">
        <v>5</v>
      </c>
      <c r="AA31" s="2">
        <f>ABS(MAX(R20:AA29))</f>
        <v>3.9291265415410274E-2</v>
      </c>
      <c r="AC31" s="8">
        <v>27</v>
      </c>
      <c r="AD31" s="10">
        <f t="shared" si="3"/>
        <v>0.8833333333333333</v>
      </c>
      <c r="AE31" s="10">
        <f t="shared" si="4"/>
        <v>0.11918161716813945</v>
      </c>
      <c r="AF31" s="10">
        <f t="shared" si="4"/>
        <v>0.2383632343362789</v>
      </c>
      <c r="AG31" s="10">
        <f t="shared" si="4"/>
        <v>0.35754485150441834</v>
      </c>
      <c r="AH31" s="10">
        <f t="shared" si="4"/>
        <v>0.4767264686725578</v>
      </c>
      <c r="AI31" s="10">
        <f t="shared" si="4"/>
        <v>0.59590808584069721</v>
      </c>
      <c r="AJ31" s="10">
        <f t="shared" si="4"/>
        <v>0.71508970300883667</v>
      </c>
      <c r="AK31" s="10">
        <f t="shared" si="4"/>
        <v>0.83427132017697603</v>
      </c>
      <c r="AL31" s="10">
        <f t="shared" si="4"/>
        <v>0.9534529373451156</v>
      </c>
      <c r="AM31" s="10">
        <f t="shared" si="4"/>
        <v>1.072634554513255</v>
      </c>
      <c r="AN31" s="10">
        <f t="shared" si="4"/>
        <v>1.1918161716813944</v>
      </c>
      <c r="AO31" s="10"/>
      <c r="AP31" s="12" t="s">
        <v>51</v>
      </c>
      <c r="AQ31" s="10">
        <f t="shared" si="5"/>
        <v>7.8350037538977457E-2</v>
      </c>
      <c r="AR31" s="10">
        <f t="shared" si="6"/>
        <v>2.5132269371014832E-2</v>
      </c>
      <c r="AS31" s="10">
        <f t="shared" si="7"/>
        <v>0.27082043749315909</v>
      </c>
      <c r="AT31" s="10">
        <f t="shared" si="8"/>
        <v>-5.0264538742029609E-2</v>
      </c>
      <c r="AU31" s="10">
        <f t="shared" si="9"/>
        <v>0.19266023320378392</v>
      </c>
      <c r="AV31" s="10">
        <f t="shared" si="10"/>
        <v>2.5073578689872197E-2</v>
      </c>
      <c r="AW31" s="10">
        <f t="shared" si="11"/>
        <v>-0.63191435415070452</v>
      </c>
      <c r="AX31" s="10">
        <f t="shared" si="12"/>
        <v>0.10052907748405933</v>
      </c>
      <c r="AY31" s="10">
        <f t="shared" si="13"/>
        <v>-0.11309521216956663</v>
      </c>
      <c r="AZ31" s="10">
        <f t="shared" si="14"/>
        <v>1.6448536269514715</v>
      </c>
      <c r="BB31" s="16">
        <f t="shared" si="21"/>
        <v>0.8</v>
      </c>
      <c r="BC31" s="16">
        <f t="shared" si="15"/>
        <v>0.82500000000000007</v>
      </c>
      <c r="BD31" s="16">
        <f t="shared" si="22"/>
        <v>0.85000000000000009</v>
      </c>
      <c r="BE31" s="10">
        <f t="shared" si="16"/>
        <v>0</v>
      </c>
      <c r="BF31" s="17">
        <f t="shared" si="17"/>
        <v>0</v>
      </c>
      <c r="BG31">
        <f t="shared" si="18"/>
        <v>2.0982716058215445E-5</v>
      </c>
      <c r="BH31">
        <f t="shared" si="19"/>
        <v>0</v>
      </c>
    </row>
    <row r="32" spans="5:60" x14ac:dyDescent="0.4">
      <c r="E32" s="9" t="s">
        <v>52</v>
      </c>
      <c r="F32">
        <v>14</v>
      </c>
      <c r="G32">
        <v>8</v>
      </c>
      <c r="H32">
        <v>9</v>
      </c>
      <c r="I32">
        <v>11</v>
      </c>
      <c r="J32">
        <v>22</v>
      </c>
      <c r="K32">
        <v>1</v>
      </c>
      <c r="L32">
        <v>4</v>
      </c>
      <c r="M32">
        <v>1</v>
      </c>
      <c r="N32">
        <v>27</v>
      </c>
      <c r="O32">
        <v>24</v>
      </c>
      <c r="AC32" s="8">
        <v>28</v>
      </c>
      <c r="AD32" s="10">
        <f t="shared" si="3"/>
        <v>0.91666666666666663</v>
      </c>
      <c r="AE32" s="10">
        <f t="shared" si="4"/>
        <v>0.13829941271006371</v>
      </c>
      <c r="AF32" s="10">
        <f t="shared" si="4"/>
        <v>0.27659882542012743</v>
      </c>
      <c r="AG32" s="10">
        <f t="shared" si="4"/>
        <v>0.41489823813019117</v>
      </c>
      <c r="AH32" s="10">
        <f t="shared" si="4"/>
        <v>0.55319765084025485</v>
      </c>
      <c r="AI32" s="10">
        <f t="shared" si="4"/>
        <v>0.69149706355031859</v>
      </c>
      <c r="AJ32" s="10">
        <f t="shared" si="4"/>
        <v>0.82979647626038233</v>
      </c>
      <c r="AK32" s="10">
        <f t="shared" si="4"/>
        <v>0.96809588897044596</v>
      </c>
      <c r="AL32" s="10">
        <f t="shared" si="4"/>
        <v>1.1063953016805097</v>
      </c>
      <c r="AM32" s="10">
        <f t="shared" si="4"/>
        <v>1.2446947143905736</v>
      </c>
      <c r="AN32" s="10">
        <f t="shared" si="4"/>
        <v>1.3829941271006372</v>
      </c>
      <c r="AO32" s="10"/>
      <c r="AP32" s="12" t="s">
        <v>52</v>
      </c>
      <c r="AQ32" s="10">
        <f t="shared" si="5"/>
        <v>-1.2566134685507402E-2</v>
      </c>
      <c r="AR32" s="10">
        <f t="shared" si="6"/>
        <v>-0.1348979500392164</v>
      </c>
      <c r="AS32" s="10">
        <f t="shared" si="7"/>
        <v>-0.17189026454863912</v>
      </c>
      <c r="AT32" s="10">
        <f t="shared" si="8"/>
        <v>-0.15412818656302715</v>
      </c>
      <c r="AU32" s="10">
        <f t="shared" si="9"/>
        <v>0.28648377424773186</v>
      </c>
      <c r="AV32" s="10">
        <f t="shared" si="10"/>
        <v>-1.2768271405109903</v>
      </c>
      <c r="AW32" s="10">
        <f t="shared" si="11"/>
        <v>-0.83427132017697603</v>
      </c>
      <c r="AX32" s="10">
        <f t="shared" si="12"/>
        <v>-1.7024361873479874</v>
      </c>
      <c r="AY32" s="10">
        <f t="shared" si="13"/>
        <v>1.072634554513255</v>
      </c>
      <c r="AZ32" s="10">
        <f t="shared" si="14"/>
        <v>0.78350037538977446</v>
      </c>
      <c r="BB32" s="16">
        <f t="shared" si="21"/>
        <v>0.85000000000000009</v>
      </c>
      <c r="BC32" s="16">
        <f t="shared" si="15"/>
        <v>0.87500000000000011</v>
      </c>
      <c r="BD32" s="16">
        <f t="shared" si="22"/>
        <v>0.90000000000000013</v>
      </c>
      <c r="BE32" s="10">
        <f t="shared" si="16"/>
        <v>0</v>
      </c>
      <c r="BF32" s="17">
        <f t="shared" si="17"/>
        <v>0</v>
      </c>
      <c r="BG32">
        <f t="shared" si="18"/>
        <v>7.2908526501658244E-6</v>
      </c>
      <c r="BH32">
        <f t="shared" si="19"/>
        <v>0</v>
      </c>
    </row>
    <row r="33" spans="4:60" x14ac:dyDescent="0.4">
      <c r="E33" s="9" t="s">
        <v>53</v>
      </c>
      <c r="F33">
        <v>29</v>
      </c>
      <c r="G33">
        <v>6</v>
      </c>
      <c r="H33">
        <v>29</v>
      </c>
      <c r="I33">
        <v>10</v>
      </c>
      <c r="J33">
        <v>6</v>
      </c>
      <c r="K33">
        <v>7</v>
      </c>
      <c r="L33">
        <v>1</v>
      </c>
      <c r="M33">
        <v>11</v>
      </c>
      <c r="N33">
        <v>29</v>
      </c>
      <c r="O33">
        <v>22</v>
      </c>
      <c r="Q33" t="s">
        <v>59</v>
      </c>
      <c r="AC33" s="8">
        <v>29</v>
      </c>
      <c r="AD33" s="10">
        <f t="shared" si="3"/>
        <v>0.95</v>
      </c>
      <c r="AE33" s="10">
        <f t="shared" si="4"/>
        <v>0.16448536269514716</v>
      </c>
      <c r="AF33" s="10">
        <f t="shared" si="4"/>
        <v>0.32897072539029432</v>
      </c>
      <c r="AG33" s="10">
        <f t="shared" si="4"/>
        <v>0.49345608808544145</v>
      </c>
      <c r="AH33" s="10">
        <f t="shared" si="4"/>
        <v>0.65794145078058863</v>
      </c>
      <c r="AI33" s="10">
        <f t="shared" si="4"/>
        <v>0.82242681347573576</v>
      </c>
      <c r="AJ33" s="10">
        <f t="shared" si="4"/>
        <v>0.98691217617088289</v>
      </c>
      <c r="AK33" s="10">
        <f t="shared" si="4"/>
        <v>1.15139753886603</v>
      </c>
      <c r="AL33" s="10">
        <f t="shared" si="4"/>
        <v>1.3158829015611773</v>
      </c>
      <c r="AM33" s="10">
        <f t="shared" si="4"/>
        <v>1.4803682642563245</v>
      </c>
      <c r="AN33" s="10">
        <f t="shared" si="4"/>
        <v>1.6448536269514715</v>
      </c>
      <c r="AO33" s="10"/>
      <c r="AP33" s="12" t="s">
        <v>53</v>
      </c>
      <c r="AQ33" s="10">
        <f t="shared" si="5"/>
        <v>0.16448536269514716</v>
      </c>
      <c r="AR33" s="10">
        <f t="shared" si="6"/>
        <v>-0.18054695832877277</v>
      </c>
      <c r="AS33" s="10">
        <f t="shared" si="7"/>
        <v>0.49345608808544145</v>
      </c>
      <c r="AT33" s="10">
        <f t="shared" si="8"/>
        <v>-0.19081617139577745</v>
      </c>
      <c r="AU33" s="10">
        <f t="shared" si="9"/>
        <v>-0.45136739582193186</v>
      </c>
      <c r="AV33" s="10">
        <f t="shared" si="10"/>
        <v>-0.47010022523386463</v>
      </c>
      <c r="AW33" s="10">
        <f t="shared" si="11"/>
        <v>-1.4896316639294886</v>
      </c>
      <c r="AX33" s="10">
        <f t="shared" si="12"/>
        <v>-0.30825637312605431</v>
      </c>
      <c r="AY33" s="10">
        <f t="shared" si="13"/>
        <v>1.4803682642563245</v>
      </c>
      <c r="AZ33" s="10">
        <f t="shared" si="14"/>
        <v>0.57296754849546372</v>
      </c>
      <c r="BB33" s="16">
        <f t="shared" si="21"/>
        <v>0.90000000000000013</v>
      </c>
      <c r="BC33" s="16">
        <f t="shared" si="15"/>
        <v>0.92500000000000016</v>
      </c>
      <c r="BD33" s="16">
        <f t="shared" si="22"/>
        <v>0.95000000000000018</v>
      </c>
      <c r="BE33" s="10">
        <f t="shared" si="16"/>
        <v>0</v>
      </c>
      <c r="BF33" s="17">
        <f t="shared" si="17"/>
        <v>0</v>
      </c>
      <c r="BG33">
        <f t="shared" si="18"/>
        <v>2.3805898822226723E-6</v>
      </c>
      <c r="BH33">
        <f t="shared" si="19"/>
        <v>0</v>
      </c>
    </row>
    <row r="34" spans="4:60" x14ac:dyDescent="0.4">
      <c r="E34" s="9" t="s">
        <v>54</v>
      </c>
      <c r="F34">
        <v>3</v>
      </c>
      <c r="G34">
        <v>7</v>
      </c>
      <c r="H34">
        <v>8</v>
      </c>
      <c r="I34">
        <v>28</v>
      </c>
      <c r="J34">
        <v>1</v>
      </c>
      <c r="K34">
        <v>24</v>
      </c>
      <c r="L34">
        <v>9</v>
      </c>
      <c r="M34">
        <v>22</v>
      </c>
      <c r="N34">
        <v>1</v>
      </c>
      <c r="O34">
        <v>3</v>
      </c>
      <c r="Q34" s="14"/>
      <c r="R34" s="15" t="s">
        <v>20</v>
      </c>
      <c r="S34" s="15" t="s">
        <v>21</v>
      </c>
      <c r="T34" s="15" t="s">
        <v>22</v>
      </c>
      <c r="U34" s="15" t="s">
        <v>23</v>
      </c>
      <c r="V34" s="15" t="s">
        <v>24</v>
      </c>
      <c r="W34" s="15" t="s">
        <v>25</v>
      </c>
      <c r="X34" s="15" t="s">
        <v>26</v>
      </c>
      <c r="Y34" s="15" t="s">
        <v>27</v>
      </c>
      <c r="Z34" s="15" t="s">
        <v>28</v>
      </c>
      <c r="AA34" s="15" t="s">
        <v>29</v>
      </c>
      <c r="AC34" s="8">
        <v>30</v>
      </c>
      <c r="AD34" s="10">
        <f t="shared" si="3"/>
        <v>0.98333333333333328</v>
      </c>
      <c r="AE34" s="10">
        <f t="shared" si="4"/>
        <v>0.21280452341849843</v>
      </c>
      <c r="AF34" s="10">
        <f t="shared" si="4"/>
        <v>0.42560904683699685</v>
      </c>
      <c r="AG34" s="10">
        <f t="shared" si="4"/>
        <v>0.63841357025549517</v>
      </c>
      <c r="AH34" s="10">
        <f t="shared" si="4"/>
        <v>0.8512180936739937</v>
      </c>
      <c r="AI34" s="10">
        <f t="shared" si="4"/>
        <v>1.064022617092492</v>
      </c>
      <c r="AJ34" s="10">
        <f t="shared" si="4"/>
        <v>1.2768271405109903</v>
      </c>
      <c r="AK34" s="10">
        <f t="shared" si="4"/>
        <v>1.4896316639294886</v>
      </c>
      <c r="AL34" s="10">
        <f t="shared" si="4"/>
        <v>1.7024361873479874</v>
      </c>
      <c r="AM34" s="10">
        <f t="shared" si="4"/>
        <v>1.9152407107664857</v>
      </c>
      <c r="AN34" s="10">
        <f t="shared" si="4"/>
        <v>2.128045234184984</v>
      </c>
      <c r="AO34" s="10"/>
      <c r="AP34" s="12" t="s">
        <v>54</v>
      </c>
      <c r="AQ34" s="10">
        <f t="shared" si="5"/>
        <v>-0.13829941271006393</v>
      </c>
      <c r="AR34" s="10">
        <f t="shared" si="6"/>
        <v>-0.15670007507795491</v>
      </c>
      <c r="AS34" s="10">
        <f t="shared" si="7"/>
        <v>-0.20234692505882457</v>
      </c>
      <c r="AT34" s="10">
        <f t="shared" si="8"/>
        <v>0.55319765084025485</v>
      </c>
      <c r="AU34" s="10">
        <f t="shared" si="9"/>
        <v>-1.064022617092492</v>
      </c>
      <c r="AV34" s="10">
        <f t="shared" si="10"/>
        <v>0.47010022523386463</v>
      </c>
      <c r="AW34" s="10">
        <f t="shared" si="11"/>
        <v>-0.40107728394682457</v>
      </c>
      <c r="AX34" s="10">
        <f t="shared" si="12"/>
        <v>0.45837403879637101</v>
      </c>
      <c r="AY34" s="10">
        <f t="shared" si="13"/>
        <v>-1.9152407107664857</v>
      </c>
      <c r="AZ34" s="10">
        <f t="shared" si="14"/>
        <v>-1.3829941271006392</v>
      </c>
      <c r="BB34" s="16">
        <f t="shared" si="21"/>
        <v>0.95000000000000018</v>
      </c>
      <c r="BC34" s="16">
        <f t="shared" si="15"/>
        <v>0.9750000000000002</v>
      </c>
      <c r="BD34" s="16">
        <f t="shared" si="22"/>
        <v>1.0000000000000002</v>
      </c>
      <c r="BE34" s="10">
        <f t="shared" si="16"/>
        <v>0</v>
      </c>
      <c r="BF34" s="17">
        <f t="shared" si="17"/>
        <v>0</v>
      </c>
      <c r="BG34">
        <f t="shared" si="18"/>
        <v>7.304316705925018E-7</v>
      </c>
      <c r="BH34">
        <f t="shared" si="19"/>
        <v>0</v>
      </c>
    </row>
    <row r="35" spans="4:60" x14ac:dyDescent="0.4">
      <c r="Q35" s="1" t="s">
        <v>6</v>
      </c>
      <c r="R35">
        <f t="shared" ref="R35:AA35" si="50">SUM(F5:F34)</f>
        <v>465</v>
      </c>
      <c r="S35">
        <f t="shared" si="50"/>
        <v>465</v>
      </c>
      <c r="T35">
        <f t="shared" si="50"/>
        <v>465</v>
      </c>
      <c r="U35">
        <f t="shared" si="50"/>
        <v>465</v>
      </c>
      <c r="V35">
        <f t="shared" si="50"/>
        <v>465</v>
      </c>
      <c r="W35">
        <f t="shared" si="50"/>
        <v>465</v>
      </c>
      <c r="X35">
        <f t="shared" si="50"/>
        <v>465</v>
      </c>
      <c r="Y35">
        <f t="shared" si="50"/>
        <v>465</v>
      </c>
      <c r="Z35">
        <f t="shared" si="50"/>
        <v>465</v>
      </c>
      <c r="AA35">
        <f t="shared" si="50"/>
        <v>465</v>
      </c>
      <c r="AC35" s="8"/>
      <c r="AD35" s="10">
        <f>AD34+1/60</f>
        <v>1</v>
      </c>
      <c r="BD35" s="3" t="s">
        <v>66</v>
      </c>
      <c r="BE35" s="18">
        <f>SUM(BE5:BE34)</f>
        <v>0.99999971334842741</v>
      </c>
      <c r="BF35" s="18">
        <f>SUM(BF5:BF34)</f>
        <v>0.99999999999999989</v>
      </c>
      <c r="BG35" s="18">
        <f>SUM(BG5:BG34)</f>
        <v>0.99379004802265192</v>
      </c>
      <c r="BH35" s="18">
        <f>SUM(BH5:BH34)</f>
        <v>0.99999999999999989</v>
      </c>
    </row>
    <row r="36" spans="4:60" x14ac:dyDescent="0.4">
      <c r="D36" s="21"/>
      <c r="Q36" s="1" t="s">
        <v>7</v>
      </c>
      <c r="R36">
        <f t="shared" ref="R36:AA36" si="51">0.5*$C$5*($C$5+1)</f>
        <v>465</v>
      </c>
      <c r="S36">
        <f t="shared" si="51"/>
        <v>465</v>
      </c>
      <c r="T36">
        <f t="shared" si="51"/>
        <v>465</v>
      </c>
      <c r="U36">
        <f t="shared" si="51"/>
        <v>465</v>
      </c>
      <c r="V36">
        <f t="shared" si="51"/>
        <v>465</v>
      </c>
      <c r="W36">
        <f t="shared" si="51"/>
        <v>465</v>
      </c>
      <c r="X36">
        <f t="shared" si="51"/>
        <v>465</v>
      </c>
      <c r="Y36">
        <f t="shared" si="51"/>
        <v>465</v>
      </c>
      <c r="Z36">
        <f t="shared" si="51"/>
        <v>465</v>
      </c>
      <c r="AA36">
        <f t="shared" si="51"/>
        <v>465</v>
      </c>
      <c r="BF36" s="17"/>
    </row>
    <row r="37" spans="4:60" x14ac:dyDescent="0.4">
      <c r="D37" s="21"/>
      <c r="Q37" s="9" t="s">
        <v>58</v>
      </c>
      <c r="R37" s="9" t="str">
        <f>IF(R35=R36,"OK","NG")</f>
        <v>OK</v>
      </c>
      <c r="S37" s="9" t="str">
        <f t="shared" ref="S37:AA37" si="52">IF(S35=S36,"OK","NG")</f>
        <v>OK</v>
      </c>
      <c r="T37" s="9" t="str">
        <f t="shared" si="52"/>
        <v>OK</v>
      </c>
      <c r="U37" s="9" t="str">
        <f t="shared" si="52"/>
        <v>OK</v>
      </c>
      <c r="V37" s="9" t="str">
        <f t="shared" si="52"/>
        <v>OK</v>
      </c>
      <c r="W37" s="9" t="str">
        <f t="shared" si="52"/>
        <v>OK</v>
      </c>
      <c r="X37" s="9" t="str">
        <f t="shared" si="52"/>
        <v>OK</v>
      </c>
      <c r="Y37" s="9" t="str">
        <f t="shared" si="52"/>
        <v>OK</v>
      </c>
      <c r="Z37" s="9" t="str">
        <f t="shared" si="52"/>
        <v>OK</v>
      </c>
      <c r="AA37" s="9" t="str">
        <f t="shared" si="52"/>
        <v>OK</v>
      </c>
    </row>
  </sheetData>
  <mergeCells count="3">
    <mergeCell ref="D36:D37"/>
    <mergeCell ref="BE3:BF3"/>
    <mergeCell ref="BG3:BH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7"/>
  <sheetViews>
    <sheetView showGridLines="0" topLeftCell="A16" zoomScaleNormal="100" workbookViewId="0">
      <selection activeCell="V27" sqref="V27"/>
    </sheetView>
  </sheetViews>
  <sheetFormatPr defaultRowHeight="18.75" x14ac:dyDescent="0.4"/>
  <cols>
    <col min="2" max="2" width="13.375" bestFit="1" customWidth="1"/>
  </cols>
  <sheetData>
    <row r="1" spans="1:2" x14ac:dyDescent="0.4">
      <c r="A1" t="s">
        <v>67</v>
      </c>
    </row>
    <row r="3" spans="1:2" x14ac:dyDescent="0.4">
      <c r="A3" t="s">
        <v>17</v>
      </c>
      <c r="B3">
        <v>1</v>
      </c>
    </row>
    <row r="4" spans="1:2" x14ac:dyDescent="0.4">
      <c r="A4" t="s">
        <v>16</v>
      </c>
      <c r="B4">
        <v>0.3</v>
      </c>
    </row>
    <row r="6" spans="1:2" x14ac:dyDescent="0.4">
      <c r="A6" t="s">
        <v>18</v>
      </c>
      <c r="B6" t="s">
        <v>19</v>
      </c>
    </row>
    <row r="7" spans="1:2" x14ac:dyDescent="0.4">
      <c r="A7">
        <v>0</v>
      </c>
      <c r="B7" s="2">
        <f>_xlfn.NORM.DIST($A7,$B$3,$B$4,FALSE)</f>
        <v>5.140929987637018E-3</v>
      </c>
    </row>
    <row r="8" spans="1:2" x14ac:dyDescent="0.4">
      <c r="A8">
        <v>0.1</v>
      </c>
      <c r="B8" s="2">
        <f t="shared" ref="B8:B27" si="0">_xlfn.NORM.DIST($A8,$B$3,$B$4,FALSE)</f>
        <v>1.477282803979336E-2</v>
      </c>
    </row>
    <row r="9" spans="1:2" x14ac:dyDescent="0.4">
      <c r="A9">
        <v>0.2</v>
      </c>
      <c r="B9" s="2">
        <f t="shared" si="0"/>
        <v>3.7986620079324775E-2</v>
      </c>
    </row>
    <row r="10" spans="1:2" x14ac:dyDescent="0.4">
      <c r="A10">
        <v>0.3</v>
      </c>
      <c r="B10" s="2">
        <f t="shared" si="0"/>
        <v>8.7406296979031614E-2</v>
      </c>
    </row>
    <row r="11" spans="1:2" x14ac:dyDescent="0.4">
      <c r="A11">
        <v>0.4</v>
      </c>
      <c r="B11" s="2">
        <f t="shared" si="0"/>
        <v>0.17996988837729355</v>
      </c>
    </row>
    <row r="12" spans="1:2" x14ac:dyDescent="0.4">
      <c r="A12">
        <v>0.5</v>
      </c>
      <c r="B12" s="2">
        <f t="shared" si="0"/>
        <v>0.33159046264249559</v>
      </c>
    </row>
    <row r="13" spans="1:2" x14ac:dyDescent="0.4">
      <c r="A13">
        <v>0.6</v>
      </c>
      <c r="B13" s="2">
        <f t="shared" si="0"/>
        <v>0.54670024891997859</v>
      </c>
    </row>
    <row r="14" spans="1:2" x14ac:dyDescent="0.4">
      <c r="A14">
        <v>0.7</v>
      </c>
      <c r="B14" s="2">
        <f t="shared" si="0"/>
        <v>0.80656908173047781</v>
      </c>
    </row>
    <row r="15" spans="1:2" x14ac:dyDescent="0.4">
      <c r="A15">
        <v>0.8</v>
      </c>
      <c r="B15" s="2">
        <f t="shared" si="0"/>
        <v>1.0648266850745076</v>
      </c>
    </row>
    <row r="16" spans="1:2" x14ac:dyDescent="0.4">
      <c r="A16">
        <v>0.9</v>
      </c>
      <c r="B16" s="2">
        <f t="shared" si="0"/>
        <v>1.2579440923099774</v>
      </c>
    </row>
    <row r="17" spans="1:2" x14ac:dyDescent="0.4">
      <c r="A17">
        <v>1</v>
      </c>
      <c r="B17" s="2">
        <f t="shared" si="0"/>
        <v>1.329807601338109</v>
      </c>
    </row>
    <row r="18" spans="1:2" x14ac:dyDescent="0.4">
      <c r="A18">
        <v>1.1000000000000001</v>
      </c>
      <c r="B18" s="2">
        <f t="shared" si="0"/>
        <v>1.2579440923099772</v>
      </c>
    </row>
    <row r="19" spans="1:2" x14ac:dyDescent="0.4">
      <c r="A19">
        <v>1.2</v>
      </c>
      <c r="B19" s="2">
        <f t="shared" si="0"/>
        <v>1.0648266850745076</v>
      </c>
    </row>
    <row r="20" spans="1:2" x14ac:dyDescent="0.4">
      <c r="A20">
        <v>1.3</v>
      </c>
      <c r="B20" s="2">
        <f t="shared" si="0"/>
        <v>0.80656908173047781</v>
      </c>
    </row>
    <row r="21" spans="1:2" x14ac:dyDescent="0.4">
      <c r="A21">
        <v>1.4</v>
      </c>
      <c r="B21" s="2">
        <f t="shared" si="0"/>
        <v>0.54670024891997904</v>
      </c>
    </row>
    <row r="22" spans="1:2" x14ac:dyDescent="0.4">
      <c r="A22">
        <v>1.5</v>
      </c>
      <c r="B22" s="2">
        <f t="shared" si="0"/>
        <v>0.33159046264249559</v>
      </c>
    </row>
    <row r="23" spans="1:2" x14ac:dyDescent="0.4">
      <c r="A23">
        <v>1.6</v>
      </c>
      <c r="B23" s="2">
        <f t="shared" si="0"/>
        <v>0.17996988837729336</v>
      </c>
    </row>
    <row r="24" spans="1:2" x14ac:dyDescent="0.4">
      <c r="A24">
        <v>1.7</v>
      </c>
      <c r="B24" s="2">
        <f t="shared" si="0"/>
        <v>8.7406296979031614E-2</v>
      </c>
    </row>
    <row r="25" spans="1:2" x14ac:dyDescent="0.4">
      <c r="A25">
        <v>1.8</v>
      </c>
      <c r="B25" s="2">
        <f t="shared" si="0"/>
        <v>3.7986620079324775E-2</v>
      </c>
    </row>
    <row r="26" spans="1:2" x14ac:dyDescent="0.4">
      <c r="A26">
        <v>1.9</v>
      </c>
      <c r="B26" s="2">
        <f t="shared" si="0"/>
        <v>1.477282803979336E-2</v>
      </c>
    </row>
    <row r="27" spans="1:2" x14ac:dyDescent="0.4">
      <c r="A27">
        <v>2</v>
      </c>
      <c r="B27" s="2">
        <f t="shared" si="0"/>
        <v>5.140929987637018E-3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LHS</vt:lpstr>
      <vt:lpstr>Fig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崇史</dc:creator>
  <cp:lastModifiedBy>T.Inoue</cp:lastModifiedBy>
  <dcterms:created xsi:type="dcterms:W3CDTF">2018-02-02T02:51:51Z</dcterms:created>
  <dcterms:modified xsi:type="dcterms:W3CDTF">2018-02-04T12:41:14Z</dcterms:modified>
</cp:coreProperties>
</file>